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V:\3_住宅部品・関連事業推進本部\7100_調査研究事業（連携事業関連）\05_受託業務\協－事連協\②積算基準\共通費実態調査（R08）\公共住宅工事共通費実態調査票_260529\"/>
    </mc:Choice>
  </mc:AlternateContent>
  <xr:revisionPtr revIDLastSave="0" documentId="8_{58A88088-8A06-41F9-BA98-448594374141}" xr6:coauthVersionLast="47" xr6:coauthVersionMax="47" xr10:uidLastSave="{00000000-0000-0000-0000-000000000000}"/>
  <workbookProtection workbookAlgorithmName="SHA-512" workbookHashValue="eCLYz5AqHhQYjezv3RbnfbFxuMLvs2xVbirfB6aI5RwLwRJLTvvX1yCaQfkiYFDP9FNTsW02kW2xU/WWMVYmPA==" workbookSaltValue="qV86E24U0v0M04szQgvn3g==" workbookSpinCount="100000" lockStructure="1"/>
  <bookViews>
    <workbookView xWindow="-108" yWindow="-108" windowWidth="23256" windowHeight="12456" xr2:uid="{FE30CE8A-2B9C-458A-9881-D7DFB1B6A21B}"/>
  </bookViews>
  <sheets>
    <sheet name="調査について（設備新営工事・受注者用）" sheetId="13" r:id="rId1"/>
    <sheet name="表紙･目次" sheetId="14" r:id="rId2"/>
    <sheet name="調査票" sheetId="1" r:id="rId3"/>
    <sheet name="別表" sheetId="8" r:id="rId4"/>
    <sheet name="完成工事原価報告書" sheetId="3" r:id="rId5"/>
    <sheet name="工事実施工程表【参考例】" sheetId="9" r:id="rId6"/>
    <sheet name="ck" sheetId="12" r:id="rId7"/>
  </sheets>
  <definedNames>
    <definedName name="_xlnm.Print_Area" localSheetId="6">ck!$A$1:$AC$236</definedName>
    <definedName name="_xlnm.Print_Area" localSheetId="4">完成工事原価報告書!$A$1:$O$49</definedName>
    <definedName name="_xlnm.Print_Area" localSheetId="0">'調査について（設備新営工事・受注者用）'!$A$1:$AB$61</definedName>
    <definedName name="_xlnm.Print_Area" localSheetId="2">調査票!$A$1:$O$463</definedName>
    <definedName name="_xlnm.Print_Area" localSheetId="1">表紙･目次!$A$1:$V$60</definedName>
    <definedName name="_xlnm.Print_Area" localSheetId="3">別表!$A$1:$BF$63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5" i="1" l="1"/>
  <c r="C179" i="1" l="1"/>
  <c r="C252" i="1"/>
  <c r="F90" i="12"/>
  <c r="C285" i="1" l="1"/>
  <c r="L31" i="12"/>
  <c r="L33" i="12"/>
  <c r="L27" i="12" l="1"/>
  <c r="C280" i="1"/>
  <c r="C282" i="1" l="1"/>
  <c r="C276" i="1"/>
  <c r="C269" i="1"/>
  <c r="R131" i="12" l="1"/>
  <c r="H63" i="8"/>
  <c r="F10" i="12" l="1"/>
  <c r="F202" i="12" l="1"/>
  <c r="F199" i="12"/>
  <c r="L202" i="1"/>
  <c r="C118" i="1" l="1"/>
  <c r="A393" i="1" l="1"/>
  <c r="A389" i="1"/>
  <c r="A248" i="1"/>
  <c r="A247" i="1"/>
  <c r="A241" i="1"/>
  <c r="A239" i="1"/>
  <c r="A232" i="1"/>
  <c r="A230" i="1"/>
  <c r="A224" i="1"/>
  <c r="A222" i="1"/>
  <c r="L251" i="1"/>
  <c r="L250" i="1"/>
  <c r="L249" i="1"/>
  <c r="L248" i="1"/>
  <c r="L244" i="1"/>
  <c r="L235" i="1"/>
  <c r="L227" i="1"/>
  <c r="L222" i="1"/>
  <c r="C221" i="1"/>
  <c r="G221" i="1" l="1"/>
  <c r="E42" i="1"/>
  <c r="G1" i="1"/>
  <c r="H221" i="1" l="1"/>
  <c r="F192" i="12"/>
  <c r="G33" i="8"/>
  <c r="S26" i="14" l="1"/>
  <c r="T39" i="14"/>
  <c r="S36" i="14"/>
  <c r="S35" i="14"/>
  <c r="U33" i="14"/>
  <c r="U32" i="14"/>
  <c r="U30" i="14"/>
  <c r="U31" i="14"/>
  <c r="U29" i="14"/>
  <c r="U28" i="14"/>
  <c r="U27" i="14"/>
  <c r="U19" i="14"/>
  <c r="U18" i="14"/>
  <c r="U17" i="14"/>
  <c r="U16" i="14"/>
  <c r="U15" i="14"/>
  <c r="U14" i="14"/>
  <c r="U13" i="14"/>
  <c r="U12" i="14"/>
  <c r="U11" i="14"/>
  <c r="U10" i="14"/>
  <c r="U9" i="14"/>
  <c r="U8" i="14"/>
  <c r="T7" i="14"/>
  <c r="S6" i="14"/>
  <c r="P52" i="14"/>
  <c r="P58" i="14"/>
  <c r="P57" i="14"/>
  <c r="P56" i="14"/>
  <c r="P55" i="14"/>
  <c r="P54" i="14"/>
  <c r="P53" i="14"/>
  <c r="P51" i="14"/>
  <c r="P50" i="14"/>
  <c r="O49" i="14"/>
  <c r="P44" i="14"/>
  <c r="P45" i="14"/>
  <c r="P46" i="14"/>
  <c r="P47" i="14"/>
  <c r="P48" i="14"/>
  <c r="P41" i="14"/>
  <c r="P42" i="14"/>
  <c r="P43" i="14"/>
  <c r="P40" i="14"/>
  <c r="O39" i="14"/>
  <c r="N38" i="14"/>
  <c r="P36" i="14"/>
  <c r="O35" i="14"/>
  <c r="P34" i="14"/>
  <c r="O33" i="14"/>
  <c r="P32" i="14"/>
  <c r="P30" i="14"/>
  <c r="P31" i="14"/>
  <c r="P29" i="14"/>
  <c r="P28" i="14"/>
  <c r="O27" i="14"/>
  <c r="N26" i="14"/>
  <c r="P16" i="14"/>
  <c r="P24" i="14"/>
  <c r="P23" i="14"/>
  <c r="O22" i="14"/>
  <c r="P21" i="14"/>
  <c r="P20" i="14"/>
  <c r="P19" i="14"/>
  <c r="P18" i="14"/>
  <c r="P17" i="14"/>
  <c r="P15" i="14"/>
  <c r="P14" i="14"/>
  <c r="P13" i="14"/>
  <c r="O12" i="14"/>
  <c r="P11" i="14"/>
  <c r="P10" i="14"/>
  <c r="P9" i="14"/>
  <c r="O8" i="14"/>
  <c r="N6" i="14"/>
  <c r="F89" i="12"/>
  <c r="F57" i="1" l="1"/>
  <c r="L279" i="1" l="1"/>
  <c r="L278" i="1"/>
  <c r="L277" i="1"/>
  <c r="G276" i="1" l="1"/>
  <c r="G269" i="1"/>
  <c r="H269" i="1" l="1"/>
  <c r="F176" i="12"/>
  <c r="F188" i="12"/>
  <c r="F187" i="12"/>
  <c r="F186" i="12"/>
  <c r="F185" i="12"/>
  <c r="F182" i="12"/>
  <c r="F181" i="12"/>
  <c r="F180" i="12"/>
  <c r="F179" i="12"/>
  <c r="F173" i="12"/>
  <c r="F172" i="12"/>
  <c r="F171" i="12"/>
  <c r="F170" i="12"/>
  <c r="F169" i="12"/>
  <c r="F168" i="12"/>
  <c r="F145" i="12"/>
  <c r="F148" i="12"/>
  <c r="F149" i="12"/>
  <c r="F150" i="12"/>
  <c r="F151" i="12"/>
  <c r="F144" i="12"/>
  <c r="L287" i="1"/>
  <c r="L286" i="1"/>
  <c r="L284" i="1"/>
  <c r="L283" i="1"/>
  <c r="G282" i="1" s="1"/>
  <c r="G285" i="1" l="1"/>
  <c r="H285" i="1" s="1"/>
  <c r="F184" i="12"/>
  <c r="F178" i="12"/>
  <c r="H282" i="1"/>
  <c r="G280" i="1"/>
  <c r="F175" i="12"/>
  <c r="F153" i="12"/>
  <c r="F142" i="12"/>
  <c r="F143" i="12"/>
  <c r="C268" i="1"/>
  <c r="F141" i="12" s="1"/>
  <c r="G268" i="1" l="1"/>
  <c r="F174" i="12"/>
  <c r="F183" i="12"/>
  <c r="F177" i="12"/>
  <c r="H276" i="1" l="1"/>
  <c r="F152" i="12"/>
  <c r="H268" i="1"/>
  <c r="G66" i="1" l="1"/>
  <c r="C136" i="1" l="1"/>
  <c r="C393" i="1" l="1"/>
  <c r="C383" i="1"/>
  <c r="C377" i="1"/>
  <c r="C371" i="1"/>
  <c r="C367" i="1"/>
  <c r="C359" i="1"/>
  <c r="C356" i="1"/>
  <c r="G356" i="1" s="1"/>
  <c r="C343" i="1"/>
  <c r="C327" i="1"/>
  <c r="C323" i="1"/>
  <c r="C314" i="1"/>
  <c r="L162" i="12"/>
  <c r="C208" i="1"/>
  <c r="C157" i="1"/>
  <c r="Y77" i="12" l="1"/>
  <c r="F124" i="12"/>
  <c r="F119" i="12"/>
  <c r="F114" i="12"/>
  <c r="F218" i="12" l="1"/>
  <c r="L220" i="12"/>
  <c r="R214" i="12"/>
  <c r="R203" i="12"/>
  <c r="R192" i="12"/>
  <c r="G65" i="1" l="1"/>
  <c r="R33" i="12" l="1"/>
  <c r="R32" i="12"/>
  <c r="L129" i="1"/>
  <c r="L128" i="1"/>
  <c r="L127" i="1"/>
  <c r="L149" i="1"/>
  <c r="L147" i="1"/>
  <c r="L145" i="1"/>
  <c r="L143" i="1"/>
  <c r="L141" i="1"/>
  <c r="L139" i="1"/>
  <c r="L137" i="1"/>
  <c r="L151" i="1"/>
  <c r="L153" i="1"/>
  <c r="L156" i="1"/>
  <c r="L155" i="1"/>
  <c r="L154" i="1"/>
  <c r="L158" i="1"/>
  <c r="L159" i="1"/>
  <c r="L165" i="1"/>
  <c r="L164" i="1"/>
  <c r="L163" i="1"/>
  <c r="L184" i="1"/>
  <c r="L183" i="1"/>
  <c r="L182" i="1"/>
  <c r="L187" i="1"/>
  <c r="L186" i="1"/>
  <c r="L194" i="1"/>
  <c r="L193" i="1"/>
  <c r="L192" i="1"/>
  <c r="L199" i="1"/>
  <c r="L198" i="1"/>
  <c r="L197" i="1"/>
  <c r="L201" i="1"/>
  <c r="L204" i="1"/>
  <c r="L203" i="1"/>
  <c r="L207" i="1"/>
  <c r="L206" i="1"/>
  <c r="L205" i="1"/>
  <c r="L214" i="1"/>
  <c r="L213" i="1"/>
  <c r="L212" i="1"/>
  <c r="L258" i="1"/>
  <c r="L257" i="1"/>
  <c r="L322" i="1"/>
  <c r="L321" i="1"/>
  <c r="L326" i="1"/>
  <c r="L325" i="1"/>
  <c r="L335" i="1"/>
  <c r="L399" i="1"/>
  <c r="L398" i="1"/>
  <c r="L397" i="1"/>
  <c r="L387" i="1"/>
  <c r="L386" i="1"/>
  <c r="L382" i="1"/>
  <c r="L381" i="1"/>
  <c r="L376" i="1"/>
  <c r="L375" i="1"/>
  <c r="G371" i="1" s="1"/>
  <c r="L370" i="1"/>
  <c r="L369" i="1"/>
  <c r="L328" i="1"/>
  <c r="G314" i="1" l="1"/>
  <c r="G252" i="1"/>
  <c r="G136" i="1"/>
  <c r="H136" i="1" s="1"/>
  <c r="G118" i="1"/>
  <c r="H118" i="1" s="1"/>
  <c r="G323" i="1"/>
  <c r="G179" i="1"/>
  <c r="H179" i="1" s="1"/>
  <c r="G383" i="1"/>
  <c r="G377" i="1"/>
  <c r="G367" i="1"/>
  <c r="G208" i="1"/>
  <c r="G195" i="1"/>
  <c r="H195" i="1" s="1"/>
  <c r="G157" i="1"/>
  <c r="H157" i="1" s="1"/>
  <c r="F207" i="12"/>
  <c r="F196" i="12"/>
  <c r="L70" i="12" l="1"/>
  <c r="L66" i="12"/>
  <c r="L62" i="12"/>
  <c r="L58" i="12"/>
  <c r="L54" i="12"/>
  <c r="L50" i="12"/>
  <c r="L46" i="12"/>
  <c r="L38" i="12"/>
  <c r="L39" i="12"/>
  <c r="L40" i="12"/>
  <c r="L41" i="12"/>
  <c r="L42" i="12"/>
  <c r="L43" i="12"/>
  <c r="L44" i="12"/>
  <c r="L45" i="12"/>
  <c r="L47" i="12"/>
  <c r="L48" i="12"/>
  <c r="L49" i="12"/>
  <c r="L51" i="12"/>
  <c r="L52" i="12"/>
  <c r="L53" i="12"/>
  <c r="L55" i="12"/>
  <c r="L56" i="12"/>
  <c r="L57" i="12"/>
  <c r="L59" i="12"/>
  <c r="L60" i="12"/>
  <c r="L61" i="12"/>
  <c r="L63" i="12"/>
  <c r="L64" i="12"/>
  <c r="L65" i="12"/>
  <c r="L67" i="12"/>
  <c r="L68" i="12"/>
  <c r="L69" i="12"/>
  <c r="L71" i="12"/>
  <c r="L72" i="12"/>
  <c r="L73" i="12"/>
  <c r="L74" i="12"/>
  <c r="L75" i="12"/>
  <c r="L76" i="12"/>
  <c r="L77" i="12"/>
  <c r="L78" i="12"/>
  <c r="F80" i="12" l="1"/>
  <c r="F75" i="12"/>
  <c r="F70" i="12"/>
  <c r="F65" i="12"/>
  <c r="F60" i="12"/>
  <c r="F55" i="12"/>
  <c r="F50" i="12"/>
  <c r="F26" i="12" l="1"/>
  <c r="R125" i="12" l="1"/>
  <c r="R124" i="12"/>
  <c r="C388" i="1" l="1"/>
  <c r="G388" i="1" s="1"/>
  <c r="L166" i="12"/>
  <c r="O203" i="12" l="1"/>
  <c r="O214" i="12" s="1"/>
  <c r="I206" i="12"/>
  <c r="I220" i="12" s="1"/>
  <c r="C207" i="12"/>
  <c r="C218" i="12" s="1"/>
  <c r="F28" i="12"/>
  <c r="F27" i="12"/>
  <c r="C114" i="12"/>
  <c r="F19" i="12"/>
  <c r="F18" i="12"/>
  <c r="F17" i="12"/>
  <c r="F16" i="12"/>
  <c r="F15" i="12"/>
  <c r="F14" i="12"/>
  <c r="F13" i="12"/>
  <c r="F12" i="12"/>
  <c r="F11" i="12"/>
  <c r="R129" i="12"/>
  <c r="R128" i="12"/>
  <c r="R127" i="12"/>
  <c r="R126" i="12"/>
  <c r="R123" i="12"/>
  <c r="R122" i="12"/>
  <c r="R121" i="12"/>
  <c r="R119" i="12"/>
  <c r="R118" i="12"/>
  <c r="R117" i="12"/>
  <c r="R116" i="12"/>
  <c r="R113" i="12"/>
  <c r="R112" i="12"/>
  <c r="R111" i="12"/>
  <c r="R110" i="12"/>
  <c r="R109" i="12"/>
  <c r="R108" i="12"/>
  <c r="R105" i="12"/>
  <c r="R104" i="12"/>
  <c r="R103" i="12"/>
  <c r="R102" i="12"/>
  <c r="R101" i="12"/>
  <c r="R100" i="12"/>
  <c r="R99" i="12"/>
  <c r="R96" i="12"/>
  <c r="R95" i="12"/>
  <c r="R94" i="12"/>
  <c r="R93" i="12"/>
  <c r="R92" i="12"/>
  <c r="R91" i="12"/>
  <c r="R90" i="12"/>
  <c r="W76" i="12"/>
  <c r="Y76" i="12" s="1"/>
  <c r="W75" i="12"/>
  <c r="Y75" i="12" s="1"/>
  <c r="W74" i="12"/>
  <c r="Y74" i="12" s="1"/>
  <c r="W73" i="12"/>
  <c r="Y73" i="12" s="1"/>
  <c r="R83" i="12"/>
  <c r="R82" i="12"/>
  <c r="R81" i="12"/>
  <c r="R80" i="12"/>
  <c r="R79" i="12"/>
  <c r="W72" i="12"/>
  <c r="Y72" i="12" s="1"/>
  <c r="W71" i="12"/>
  <c r="Y71" i="12" s="1"/>
  <c r="W70" i="12"/>
  <c r="Y70" i="12" s="1"/>
  <c r="W69" i="12"/>
  <c r="Y69" i="12" s="1"/>
  <c r="W68" i="12"/>
  <c r="Y68" i="12" s="1"/>
  <c r="W67" i="12"/>
  <c r="Y67" i="12" s="1"/>
  <c r="R76" i="12"/>
  <c r="R75" i="12"/>
  <c r="R74" i="12"/>
  <c r="R73" i="12"/>
  <c r="R72" i="12"/>
  <c r="R71" i="12"/>
  <c r="R70" i="12"/>
  <c r="R69" i="12"/>
  <c r="R68" i="12"/>
  <c r="R67" i="12"/>
  <c r="W66" i="12"/>
  <c r="Y66" i="12" s="1"/>
  <c r="W65" i="12"/>
  <c r="Y65" i="12" s="1"/>
  <c r="W64" i="12"/>
  <c r="Y64" i="12" s="1"/>
  <c r="W63" i="12"/>
  <c r="Y63" i="12" s="1"/>
  <c r="W62" i="12"/>
  <c r="Y62" i="12" s="1"/>
  <c r="W61" i="12"/>
  <c r="Y61" i="12" s="1"/>
  <c r="R64" i="12"/>
  <c r="R63" i="12"/>
  <c r="W60" i="12"/>
  <c r="Y60" i="12" s="1"/>
  <c r="W59" i="12"/>
  <c r="Y59" i="12" s="1"/>
  <c r="W58" i="12"/>
  <c r="Y58" i="12" s="1"/>
  <c r="W57" i="12"/>
  <c r="Y57" i="12" s="1"/>
  <c r="W56" i="12"/>
  <c r="Y56" i="12" s="1"/>
  <c r="W55" i="12"/>
  <c r="Y55" i="12" s="1"/>
  <c r="R60" i="12"/>
  <c r="R59" i="12"/>
  <c r="R58" i="12"/>
  <c r="R57" i="12"/>
  <c r="R56" i="12"/>
  <c r="R55" i="12"/>
  <c r="R54" i="12"/>
  <c r="R53" i="12"/>
  <c r="W54" i="12"/>
  <c r="Y54" i="12" s="1"/>
  <c r="W53" i="12"/>
  <c r="Y53" i="12" s="1"/>
  <c r="W52" i="12"/>
  <c r="Y52" i="12" s="1"/>
  <c r="AB51" i="12"/>
  <c r="W51" i="12"/>
  <c r="Y51" i="12" s="1"/>
  <c r="AB50" i="12"/>
  <c r="W50" i="12"/>
  <c r="Y50" i="12" s="1"/>
  <c r="AB49" i="12"/>
  <c r="C340" i="1" s="1"/>
  <c r="R48" i="12" s="1"/>
  <c r="W49" i="12"/>
  <c r="Y49" i="12" s="1"/>
  <c r="R50" i="12"/>
  <c r="AB48" i="12"/>
  <c r="C339" i="1" s="1"/>
  <c r="R47" i="12" s="1"/>
  <c r="W48" i="12"/>
  <c r="Y48" i="12" s="1"/>
  <c r="AB47" i="12"/>
  <c r="C338" i="1" s="1"/>
  <c r="W47" i="12"/>
  <c r="Y47" i="12" s="1"/>
  <c r="U46" i="12"/>
  <c r="R43" i="12"/>
  <c r="R42" i="12"/>
  <c r="R41" i="12"/>
  <c r="R40" i="12"/>
  <c r="R39" i="12"/>
  <c r="R38" i="12"/>
  <c r="R37" i="12"/>
  <c r="R36" i="12"/>
  <c r="R35" i="12"/>
  <c r="R34" i="12"/>
  <c r="R31" i="12"/>
  <c r="R28" i="12"/>
  <c r="R27" i="12"/>
  <c r="R26" i="12"/>
  <c r="R25" i="12"/>
  <c r="R24" i="12"/>
  <c r="R21" i="12"/>
  <c r="R20" i="12"/>
  <c r="R19" i="12"/>
  <c r="R18" i="12"/>
  <c r="R17" i="12"/>
  <c r="R16" i="12"/>
  <c r="R15" i="12"/>
  <c r="R14" i="12"/>
  <c r="R13" i="12"/>
  <c r="R12" i="12"/>
  <c r="L19" i="12"/>
  <c r="L18" i="12"/>
  <c r="L17" i="12"/>
  <c r="L16" i="12"/>
  <c r="L15" i="12"/>
  <c r="L14" i="12"/>
  <c r="L13" i="12"/>
  <c r="L12" i="12"/>
  <c r="L11" i="12"/>
  <c r="L10" i="12"/>
  <c r="L170" i="12"/>
  <c r="L169" i="12"/>
  <c r="L168" i="12"/>
  <c r="L167" i="12"/>
  <c r="L165" i="12"/>
  <c r="L164" i="12"/>
  <c r="L163" i="12"/>
  <c r="R233" i="12"/>
  <c r="R232" i="12"/>
  <c r="R231" i="12"/>
  <c r="R230" i="12"/>
  <c r="R229" i="12"/>
  <c r="R228" i="12"/>
  <c r="R227" i="12"/>
  <c r="R226" i="12"/>
  <c r="R225" i="12"/>
  <c r="R224" i="12"/>
  <c r="R223" i="12"/>
  <c r="R222" i="12"/>
  <c r="R221" i="12"/>
  <c r="R220" i="12"/>
  <c r="R219" i="12"/>
  <c r="R218" i="12"/>
  <c r="R217" i="12"/>
  <c r="R216" i="12"/>
  <c r="R215" i="12"/>
  <c r="R213" i="12"/>
  <c r="R212" i="12"/>
  <c r="R211" i="12"/>
  <c r="R210" i="12"/>
  <c r="R209" i="12"/>
  <c r="R208" i="12"/>
  <c r="R207" i="12"/>
  <c r="R206" i="12"/>
  <c r="R205" i="12"/>
  <c r="R204" i="12"/>
  <c r="R202" i="12"/>
  <c r="R201" i="12"/>
  <c r="R200" i="12"/>
  <c r="R199" i="12"/>
  <c r="R198" i="12"/>
  <c r="R197" i="12"/>
  <c r="R196" i="12"/>
  <c r="R195" i="12"/>
  <c r="R194" i="12"/>
  <c r="R193" i="12"/>
  <c r="L234" i="12"/>
  <c r="L233" i="12"/>
  <c r="L232" i="12"/>
  <c r="L231" i="12"/>
  <c r="L230" i="12"/>
  <c r="L229" i="12"/>
  <c r="L228" i="12"/>
  <c r="L227" i="12"/>
  <c r="L226" i="12"/>
  <c r="L225" i="12"/>
  <c r="L224" i="12"/>
  <c r="L223" i="12"/>
  <c r="L222" i="12"/>
  <c r="L221"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F229" i="12"/>
  <c r="F228" i="12"/>
  <c r="F227" i="12"/>
  <c r="F226" i="12"/>
  <c r="F225" i="12"/>
  <c r="F224" i="12"/>
  <c r="F223" i="12"/>
  <c r="F222" i="12"/>
  <c r="F221" i="12"/>
  <c r="F220" i="12"/>
  <c r="F219" i="12"/>
  <c r="F217" i="12"/>
  <c r="F216" i="12"/>
  <c r="F215" i="12"/>
  <c r="F214" i="12"/>
  <c r="F213" i="12"/>
  <c r="F212" i="12"/>
  <c r="F211" i="12"/>
  <c r="F210" i="12"/>
  <c r="F209" i="12"/>
  <c r="F208" i="12"/>
  <c r="F206" i="12"/>
  <c r="F205" i="12"/>
  <c r="F204" i="12"/>
  <c r="F203" i="12"/>
  <c r="F201" i="12"/>
  <c r="F200" i="12"/>
  <c r="F198" i="12"/>
  <c r="F197" i="12"/>
  <c r="F195" i="12"/>
  <c r="F194" i="12"/>
  <c r="L160" i="12"/>
  <c r="L159" i="12"/>
  <c r="L158" i="12"/>
  <c r="L157" i="12"/>
  <c r="L156" i="12"/>
  <c r="L155" i="12"/>
  <c r="L154" i="12"/>
  <c r="L153" i="12"/>
  <c r="L152" i="12"/>
  <c r="L149" i="12"/>
  <c r="L148" i="12"/>
  <c r="L147" i="12"/>
  <c r="L146" i="12"/>
  <c r="L145" i="12"/>
  <c r="L144" i="12"/>
  <c r="L143" i="12"/>
  <c r="L142" i="12"/>
  <c r="L141" i="12"/>
  <c r="L140" i="12"/>
  <c r="L139" i="12"/>
  <c r="L138" i="12"/>
  <c r="L137" i="12"/>
  <c r="L136" i="12"/>
  <c r="L135" i="12"/>
  <c r="L134" i="12"/>
  <c r="L133" i="12"/>
  <c r="L132" i="12"/>
  <c r="L131" i="12"/>
  <c r="L130" i="12"/>
  <c r="L129" i="12"/>
  <c r="L126" i="12"/>
  <c r="L125" i="12"/>
  <c r="L124" i="12"/>
  <c r="L123" i="12"/>
  <c r="L122" i="12"/>
  <c r="L121" i="12"/>
  <c r="L120" i="12"/>
  <c r="L119" i="12"/>
  <c r="L118" i="12"/>
  <c r="L117" i="12"/>
  <c r="L116" i="12"/>
  <c r="L115" i="12"/>
  <c r="L114" i="12"/>
  <c r="L113" i="12"/>
  <c r="L112" i="12"/>
  <c r="L111" i="12"/>
  <c r="L110" i="12"/>
  <c r="L109" i="12"/>
  <c r="L108" i="12"/>
  <c r="L107" i="12"/>
  <c r="L106" i="12"/>
  <c r="L103" i="12"/>
  <c r="L102" i="12"/>
  <c r="L101" i="12"/>
  <c r="L100" i="12"/>
  <c r="L99" i="12"/>
  <c r="L98" i="12"/>
  <c r="L97" i="12"/>
  <c r="L96" i="12"/>
  <c r="L95" i="12"/>
  <c r="L94" i="12"/>
  <c r="L93" i="12"/>
  <c r="L92" i="12"/>
  <c r="L91" i="12"/>
  <c r="L90" i="12"/>
  <c r="L36" i="12"/>
  <c r="L35" i="12"/>
  <c r="L34" i="12"/>
  <c r="L32" i="12"/>
  <c r="L30" i="12"/>
  <c r="L29" i="12"/>
  <c r="L28" i="12"/>
  <c r="L26" i="12"/>
  <c r="L25" i="12"/>
  <c r="L24" i="12"/>
  <c r="L23" i="12"/>
  <c r="L9" i="12"/>
  <c r="F140" i="12"/>
  <c r="F139" i="12"/>
  <c r="F138" i="12"/>
  <c r="F137" i="12"/>
  <c r="F128" i="12"/>
  <c r="F127" i="12"/>
  <c r="F126" i="12"/>
  <c r="F125" i="12"/>
  <c r="F123" i="12"/>
  <c r="F122" i="12"/>
  <c r="F121" i="12"/>
  <c r="F120" i="12"/>
  <c r="F118" i="12"/>
  <c r="F117" i="12"/>
  <c r="F116" i="12"/>
  <c r="F115" i="12"/>
  <c r="F113" i="12"/>
  <c r="W17" i="12"/>
  <c r="W16" i="12"/>
  <c r="W15" i="12"/>
  <c r="W14" i="12"/>
  <c r="W13" i="12"/>
  <c r="W12" i="12"/>
  <c r="F111" i="12"/>
  <c r="F105" i="12"/>
  <c r="W11" i="12"/>
  <c r="W10" i="12"/>
  <c r="W9" i="12"/>
  <c r="F102" i="12"/>
  <c r="F101" i="12"/>
  <c r="F100" i="12"/>
  <c r="F99" i="12"/>
  <c r="F98" i="12"/>
  <c r="F97" i="12"/>
  <c r="F96" i="12"/>
  <c r="F95" i="12"/>
  <c r="F94" i="12"/>
  <c r="F93" i="12"/>
  <c r="F92" i="12"/>
  <c r="F91" i="12"/>
  <c r="F84" i="12"/>
  <c r="F83" i="12"/>
  <c r="F82" i="12"/>
  <c r="F81" i="12"/>
  <c r="F79" i="12"/>
  <c r="F78" i="12"/>
  <c r="F77" i="12"/>
  <c r="F76" i="12"/>
  <c r="F74" i="12"/>
  <c r="F73" i="12"/>
  <c r="F72" i="12"/>
  <c r="F71" i="12"/>
  <c r="F69" i="12"/>
  <c r="F68" i="12"/>
  <c r="F67" i="12"/>
  <c r="F66" i="12"/>
  <c r="F64" i="12"/>
  <c r="F63" i="12"/>
  <c r="F62" i="12"/>
  <c r="F61" i="12"/>
  <c r="F59" i="12"/>
  <c r="F58" i="12"/>
  <c r="F57" i="12"/>
  <c r="F56" i="12"/>
  <c r="F54" i="12"/>
  <c r="F53" i="12"/>
  <c r="F52" i="12"/>
  <c r="F51" i="12"/>
  <c r="F41" i="12"/>
  <c r="F40" i="12"/>
  <c r="F39" i="12"/>
  <c r="F38" i="12"/>
  <c r="F37" i="12"/>
  <c r="F36" i="12"/>
  <c r="F35" i="12"/>
  <c r="F34" i="12"/>
  <c r="F33" i="12"/>
  <c r="F32" i="12"/>
  <c r="F31" i="12"/>
  <c r="F29" i="12"/>
  <c r="F25" i="12"/>
  <c r="F24" i="12"/>
  <c r="F23" i="12"/>
  <c r="F22" i="12"/>
  <c r="F21" i="12"/>
  <c r="C7" i="12"/>
  <c r="F88" i="12" l="1"/>
  <c r="F112" i="12"/>
  <c r="F30" i="12"/>
  <c r="F20" i="12" s="1"/>
  <c r="G115" i="12"/>
  <c r="G118" i="12"/>
  <c r="G120" i="12"/>
  <c r="G122" i="12"/>
  <c r="G116" i="12"/>
  <c r="G117" i="12"/>
  <c r="G119" i="12"/>
  <c r="G121" i="12"/>
  <c r="G123" i="12"/>
  <c r="G124" i="12"/>
  <c r="G125" i="12"/>
  <c r="G126" i="12"/>
  <c r="G127" i="12"/>
  <c r="G128" i="12"/>
  <c r="G114" i="12"/>
  <c r="AB53" i="12"/>
  <c r="C341" i="1" s="1"/>
  <c r="R49" i="12" s="1"/>
  <c r="R46" i="12"/>
  <c r="F129" i="12"/>
  <c r="F9" i="12"/>
  <c r="I2" i="12" s="1"/>
  <c r="C337" i="1" l="1"/>
  <c r="N3" i="1"/>
  <c r="R115" i="12" l="1"/>
  <c r="R120" i="12"/>
  <c r="L89" i="12"/>
  <c r="L128" i="12"/>
  <c r="F30" i="8" l="1"/>
  <c r="F29" i="8"/>
  <c r="I29" i="8" s="1"/>
  <c r="I28" i="8" l="1"/>
  <c r="J29" i="8" l="1"/>
  <c r="J28" i="8" l="1"/>
  <c r="K29" i="8"/>
  <c r="L29" i="8" l="1"/>
  <c r="K28" i="8"/>
  <c r="M29" i="8" l="1"/>
  <c r="L28" i="8"/>
  <c r="N29" i="8" l="1"/>
  <c r="M28" i="8"/>
  <c r="O29" i="8" l="1"/>
  <c r="N28" i="8"/>
  <c r="P29" i="8" l="1"/>
  <c r="O28" i="8"/>
  <c r="Q29" i="8" l="1"/>
  <c r="P28" i="8"/>
  <c r="Q28" i="8" l="1"/>
  <c r="R29" i="8"/>
  <c r="R28" i="8" l="1"/>
  <c r="S29" i="8"/>
  <c r="S28" i="8" l="1"/>
  <c r="T29" i="8"/>
  <c r="T28" i="8" l="1"/>
  <c r="U29" i="8"/>
  <c r="U28" i="8" l="1"/>
  <c r="V29" i="8"/>
  <c r="V28" i="8" l="1"/>
  <c r="W29" i="8"/>
  <c r="X29" i="8" l="1"/>
  <c r="W28" i="8"/>
  <c r="Y29" i="8" l="1"/>
  <c r="X28" i="8"/>
  <c r="Z29" i="8" l="1"/>
  <c r="Y28" i="8"/>
  <c r="AA29" i="8" l="1"/>
  <c r="Z28" i="8"/>
  <c r="AB29" i="8" l="1"/>
  <c r="AA28" i="8"/>
  <c r="AC29" i="8" l="1"/>
  <c r="AB28" i="8"/>
  <c r="AC28" i="8" l="1"/>
  <c r="AD29" i="8"/>
  <c r="AD28" i="8" l="1"/>
  <c r="AE29" i="8"/>
  <c r="AE28" i="8" l="1"/>
  <c r="AF29" i="8"/>
  <c r="AF28" i="8" l="1"/>
  <c r="AG29" i="8"/>
  <c r="AG28" i="8" l="1"/>
  <c r="AH29" i="8"/>
  <c r="AH28" i="8" l="1"/>
  <c r="AI29" i="8"/>
  <c r="AJ29" i="8" l="1"/>
  <c r="AI28" i="8"/>
  <c r="AK29" i="8" l="1"/>
  <c r="AJ28" i="8"/>
  <c r="AL29" i="8" l="1"/>
  <c r="AK28" i="8"/>
  <c r="AM29" i="8" l="1"/>
  <c r="AL28" i="8"/>
  <c r="AN29" i="8" l="1"/>
  <c r="AM28" i="8"/>
  <c r="AO29" i="8" l="1"/>
  <c r="AN28" i="8"/>
  <c r="AO28" i="8" l="1"/>
  <c r="AP29" i="8"/>
  <c r="AP28" i="8" l="1"/>
  <c r="AQ29" i="8"/>
  <c r="AQ28" i="8" l="1"/>
  <c r="AR29" i="8"/>
  <c r="AR28" i="8" l="1"/>
  <c r="AS29" i="8"/>
  <c r="AS28" i="8" l="1"/>
  <c r="AT29" i="8"/>
  <c r="AT28" i="8" l="1"/>
  <c r="AU29" i="8"/>
  <c r="AV29" i="8" l="1"/>
  <c r="AU28" i="8"/>
  <c r="AW29" i="8" l="1"/>
  <c r="AV28" i="8"/>
  <c r="AX29" i="8" l="1"/>
  <c r="AW28" i="8"/>
  <c r="AY29" i="8" l="1"/>
  <c r="AX28" i="8"/>
  <c r="AZ29" i="8" l="1"/>
  <c r="AY28" i="8"/>
  <c r="BA29" i="8" l="1"/>
  <c r="AZ28" i="8"/>
  <c r="BA28" i="8" l="1"/>
  <c r="BB29" i="8"/>
  <c r="BB28" i="8" l="1"/>
  <c r="BC29" i="8"/>
  <c r="BC28" i="8" l="1"/>
  <c r="BD29" i="8"/>
  <c r="BD28" i="8" l="1"/>
  <c r="BE29" i="8"/>
  <c r="BE28" i="8" s="1"/>
  <c r="F193" i="12" l="1"/>
  <c r="G102" i="1"/>
  <c r="H102" i="1" s="1"/>
  <c r="B78" i="1" l="1"/>
  <c r="B76" i="1"/>
  <c r="N72" i="1"/>
  <c r="N76" i="1" l="1"/>
  <c r="C119" i="12"/>
  <c r="N78" i="1"/>
  <c r="C124" i="12"/>
  <c r="H65" i="1" l="1"/>
  <c r="E24" i="3" l="1"/>
  <c r="W18" i="12" s="1"/>
  <c r="I4" i="12" s="1"/>
  <c r="M24" i="3"/>
  <c r="C26" i="3" l="1"/>
  <c r="E26" i="3" s="1"/>
  <c r="D40" i="1"/>
  <c r="E40" i="1" s="1"/>
  <c r="R66" i="12"/>
  <c r="L366" i="1"/>
  <c r="L365" i="1"/>
  <c r="L348" i="1"/>
  <c r="L349" i="1"/>
  <c r="L336" i="1"/>
  <c r="R30" i="12"/>
  <c r="T29" i="12" s="1"/>
  <c r="R11" i="12"/>
  <c r="C79" i="1"/>
  <c r="C77" i="1"/>
  <c r="C75" i="1"/>
  <c r="L22" i="12"/>
  <c r="G359" i="1" l="1"/>
  <c r="G327" i="1"/>
  <c r="H327" i="1" s="1"/>
  <c r="G343" i="1"/>
  <c r="R89" i="12"/>
  <c r="H208" i="1"/>
  <c r="L151" i="12"/>
  <c r="R62" i="12"/>
  <c r="R52" i="12"/>
  <c r="R107" i="12"/>
  <c r="R78" i="12"/>
  <c r="R98" i="12"/>
  <c r="R23" i="12"/>
  <c r="R45" i="12"/>
  <c r="R44" i="12" s="1"/>
  <c r="G337" i="1" s="1"/>
  <c r="L127" i="12"/>
  <c r="L88" i="12"/>
  <c r="L161" i="12"/>
  <c r="C63" i="1"/>
  <c r="F106" i="12" s="1"/>
  <c r="C64" i="1"/>
  <c r="C65" i="1" s="1"/>
  <c r="F107" i="12" l="1"/>
  <c r="L150" i="12"/>
  <c r="H371" i="1"/>
  <c r="R88" i="12"/>
  <c r="R29" i="12"/>
  <c r="H343" i="1"/>
  <c r="R51" i="12"/>
  <c r="H314" i="1"/>
  <c r="R10" i="12"/>
  <c r="H383" i="1"/>
  <c r="R106" i="12"/>
  <c r="H356" i="1"/>
  <c r="R61" i="12"/>
  <c r="H359" i="1"/>
  <c r="R65" i="12"/>
  <c r="H323" i="1"/>
  <c r="R22" i="12"/>
  <c r="H367" i="1"/>
  <c r="R77" i="12"/>
  <c r="L104" i="12"/>
  <c r="L105" i="12" s="1"/>
  <c r="L21" i="12"/>
  <c r="H252" i="1"/>
  <c r="L37" i="12" l="1"/>
  <c r="H377" i="1"/>
  <c r="R97" i="12"/>
  <c r="H388" i="1"/>
  <c r="R114" i="12"/>
  <c r="F108" i="12"/>
  <c r="I5" i="12" s="1"/>
  <c r="J65" i="1" s="1"/>
  <c r="N67" i="1" s="1"/>
  <c r="N400" i="1"/>
  <c r="C66" i="1"/>
  <c r="F109" i="12" l="1"/>
  <c r="C67" i="1"/>
  <c r="F11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akimoto</author>
  </authors>
  <commentList>
    <comment ref="C227" authorId="0" shapeId="0" xr:uid="{F55B0622-2A68-44D2-B26D-932483709C00}">
      <text>
        <r>
          <rPr>
            <b/>
            <sz val="9"/>
            <color indexed="81"/>
            <rFont val="MS P ゴシック"/>
            <family val="3"/>
            <charset val="128"/>
          </rPr>
          <t>定格総荷重別「設置台数」</t>
        </r>
      </text>
    </comment>
    <comment ref="D227" authorId="0" shapeId="0" xr:uid="{80305BE8-2623-4BC8-8440-4672F1D4F49D}">
      <text>
        <r>
          <rPr>
            <b/>
            <sz val="9"/>
            <color indexed="81"/>
            <rFont val="MS P ゴシック"/>
            <family val="3"/>
            <charset val="128"/>
          </rPr>
          <t>設置期間(か月)</t>
        </r>
      </text>
    </comment>
    <comment ref="E227" authorId="0" shapeId="0" xr:uid="{065592D9-CB58-4C75-B86B-DB43D88A43DE}">
      <text>
        <r>
          <rPr>
            <b/>
            <sz val="9"/>
            <color indexed="81"/>
            <rFont val="MS P ゴシック"/>
            <family val="3"/>
            <charset val="128"/>
          </rPr>
          <t>「定格総荷重」</t>
        </r>
        <r>
          <rPr>
            <sz val="9"/>
            <color indexed="81"/>
            <rFont val="MS P ゴシック"/>
            <family val="3"/>
            <charset val="128"/>
          </rPr>
          <t xml:space="preserve">
</t>
        </r>
      </text>
    </comment>
    <comment ref="F227" authorId="0" shapeId="0" xr:uid="{F846FB2C-4BE3-4748-A853-92D4D0232C1D}">
      <text>
        <r>
          <rPr>
            <b/>
            <sz val="9"/>
            <color indexed="81"/>
            <rFont val="MS P ゴシック"/>
            <family val="3"/>
            <charset val="128"/>
          </rPr>
          <t>定格総荷重別「設置台数」</t>
        </r>
      </text>
    </comment>
    <comment ref="G227" authorId="0" shapeId="0" xr:uid="{DE27B1D6-2620-44F0-99AF-5F4AAA7344B4}">
      <text>
        <r>
          <rPr>
            <b/>
            <sz val="9"/>
            <color indexed="81"/>
            <rFont val="MS P ゴシック"/>
            <family val="3"/>
            <charset val="128"/>
          </rPr>
          <t>設置期間(か月)</t>
        </r>
      </text>
    </comment>
    <comment ref="H227" authorId="0" shapeId="0" xr:uid="{76ACB877-94B7-4089-A1C7-C6AE6BD4D275}">
      <text>
        <r>
          <rPr>
            <b/>
            <sz val="9"/>
            <color indexed="81"/>
            <rFont val="MS P ゴシック"/>
            <family val="3"/>
            <charset val="128"/>
          </rPr>
          <t>「定格総荷重」</t>
        </r>
        <r>
          <rPr>
            <sz val="9"/>
            <color indexed="81"/>
            <rFont val="MS P ゴシック"/>
            <family val="3"/>
            <charset val="128"/>
          </rPr>
          <t xml:space="preserve">
</t>
        </r>
      </text>
    </comment>
    <comment ref="I227" authorId="0" shapeId="0" xr:uid="{67C5F589-4BDE-43A0-AA6B-115785633A8F}">
      <text>
        <r>
          <rPr>
            <b/>
            <sz val="9"/>
            <color indexed="81"/>
            <rFont val="MS P ゴシック"/>
            <family val="3"/>
            <charset val="128"/>
          </rPr>
          <t>定格総荷重別「設置台数」</t>
        </r>
      </text>
    </comment>
    <comment ref="J227" authorId="0" shapeId="0" xr:uid="{0C365140-F339-4F78-99F2-156342B19658}">
      <text>
        <r>
          <rPr>
            <b/>
            <sz val="9"/>
            <color indexed="81"/>
            <rFont val="MS P ゴシック"/>
            <family val="3"/>
            <charset val="128"/>
          </rPr>
          <t>設置期間(か月)</t>
        </r>
      </text>
    </comment>
    <comment ref="K227" authorId="0" shapeId="0" xr:uid="{07527517-183B-45D5-AA73-1C912D697DC8}">
      <text>
        <r>
          <rPr>
            <b/>
            <sz val="9"/>
            <color indexed="81"/>
            <rFont val="MS P ゴシック"/>
            <family val="3"/>
            <charset val="128"/>
          </rPr>
          <t>「定格総荷重」</t>
        </r>
        <r>
          <rPr>
            <sz val="9"/>
            <color indexed="81"/>
            <rFont val="MS P ゴシック"/>
            <family val="3"/>
            <charset val="128"/>
          </rPr>
          <t xml:space="preserve">
</t>
        </r>
      </text>
    </comment>
    <comment ref="C228" authorId="0" shapeId="0" xr:uid="{36655DF3-E572-4FD6-8CF5-69F729070A6D}">
      <text>
        <r>
          <rPr>
            <b/>
            <sz val="9"/>
            <color indexed="81"/>
            <rFont val="MS P ゴシック"/>
            <family val="3"/>
            <charset val="128"/>
          </rPr>
          <t>定格総荷重別「設置台数」</t>
        </r>
      </text>
    </comment>
    <comment ref="D228" authorId="0" shapeId="0" xr:uid="{4D92E410-23CD-4146-A426-D6775A299535}">
      <text>
        <r>
          <rPr>
            <b/>
            <sz val="9"/>
            <color indexed="81"/>
            <rFont val="MS P ゴシック"/>
            <family val="3"/>
            <charset val="128"/>
          </rPr>
          <t>設置期間(か月)</t>
        </r>
      </text>
    </comment>
    <comment ref="E228" authorId="0" shapeId="0" xr:uid="{FF5635CC-F7B1-4EBD-A163-8FC2F36CED60}">
      <text>
        <r>
          <rPr>
            <b/>
            <sz val="9"/>
            <color indexed="81"/>
            <rFont val="MS P ゴシック"/>
            <family val="3"/>
            <charset val="128"/>
          </rPr>
          <t>「定格総荷重」</t>
        </r>
        <r>
          <rPr>
            <sz val="9"/>
            <color indexed="81"/>
            <rFont val="MS P ゴシック"/>
            <family val="3"/>
            <charset val="128"/>
          </rPr>
          <t xml:space="preserve">
</t>
        </r>
      </text>
    </comment>
    <comment ref="F228" authorId="0" shapeId="0" xr:uid="{5694977D-B318-4082-A8D7-14BC6D9F503D}">
      <text>
        <r>
          <rPr>
            <b/>
            <sz val="9"/>
            <color indexed="81"/>
            <rFont val="MS P ゴシック"/>
            <family val="3"/>
            <charset val="128"/>
          </rPr>
          <t>定格総荷重別「設置台数」</t>
        </r>
      </text>
    </comment>
    <comment ref="G228" authorId="0" shapeId="0" xr:uid="{F91CC9C4-71F7-49C5-9A64-5A670B56503C}">
      <text>
        <r>
          <rPr>
            <b/>
            <sz val="9"/>
            <color indexed="81"/>
            <rFont val="MS P ゴシック"/>
            <family val="3"/>
            <charset val="128"/>
          </rPr>
          <t>設置期間(か月)</t>
        </r>
      </text>
    </comment>
    <comment ref="H228" authorId="0" shapeId="0" xr:uid="{66B659AC-8F88-44B0-BB38-BE514CF05E40}">
      <text>
        <r>
          <rPr>
            <b/>
            <sz val="9"/>
            <color indexed="81"/>
            <rFont val="MS P ゴシック"/>
            <family val="3"/>
            <charset val="128"/>
          </rPr>
          <t>「定格総荷重」</t>
        </r>
        <r>
          <rPr>
            <sz val="9"/>
            <color indexed="81"/>
            <rFont val="MS P ゴシック"/>
            <family val="3"/>
            <charset val="128"/>
          </rPr>
          <t xml:space="preserve">
</t>
        </r>
      </text>
    </comment>
    <comment ref="I228" authorId="0" shapeId="0" xr:uid="{9EDB1C3D-99D7-416F-A15A-B44EB0F04B91}">
      <text>
        <r>
          <rPr>
            <b/>
            <sz val="9"/>
            <color indexed="81"/>
            <rFont val="MS P ゴシック"/>
            <family val="3"/>
            <charset val="128"/>
          </rPr>
          <t>定格総荷重別「設置台数」</t>
        </r>
      </text>
    </comment>
    <comment ref="J228" authorId="0" shapeId="0" xr:uid="{68752493-B186-4EF6-9E5B-93DAAA1983E2}">
      <text>
        <r>
          <rPr>
            <b/>
            <sz val="9"/>
            <color indexed="81"/>
            <rFont val="MS P ゴシック"/>
            <family val="3"/>
            <charset val="128"/>
          </rPr>
          <t>設置期間(か月)</t>
        </r>
      </text>
    </comment>
    <comment ref="K228" authorId="0" shapeId="0" xr:uid="{F7C1165B-DA8D-4E2E-85B8-A2883184D172}">
      <text>
        <r>
          <rPr>
            <b/>
            <sz val="9"/>
            <color indexed="81"/>
            <rFont val="MS P ゴシック"/>
            <family val="3"/>
            <charset val="128"/>
          </rPr>
          <t>「定格総荷重」</t>
        </r>
        <r>
          <rPr>
            <sz val="9"/>
            <color indexed="81"/>
            <rFont val="MS P ゴシック"/>
            <family val="3"/>
            <charset val="128"/>
          </rPr>
          <t xml:space="preserve">
</t>
        </r>
      </text>
    </comment>
    <comment ref="C229" authorId="0" shapeId="0" xr:uid="{360173DC-157F-4F59-8AE0-228B41A90381}">
      <text>
        <r>
          <rPr>
            <b/>
            <sz val="9"/>
            <color indexed="81"/>
            <rFont val="MS P ゴシック"/>
            <family val="3"/>
            <charset val="128"/>
          </rPr>
          <t>定格総荷重別「設置台数」</t>
        </r>
      </text>
    </comment>
    <comment ref="D229" authorId="0" shapeId="0" xr:uid="{3023809D-CC15-4104-A19F-F649C424B090}">
      <text>
        <r>
          <rPr>
            <b/>
            <sz val="9"/>
            <color indexed="81"/>
            <rFont val="MS P ゴシック"/>
            <family val="3"/>
            <charset val="128"/>
          </rPr>
          <t>設置期間(か月)</t>
        </r>
      </text>
    </comment>
    <comment ref="E229" authorId="0" shapeId="0" xr:uid="{BF9FB126-730E-4023-B50B-AB0615855B3B}">
      <text>
        <r>
          <rPr>
            <b/>
            <sz val="9"/>
            <color indexed="81"/>
            <rFont val="MS P ゴシック"/>
            <family val="3"/>
            <charset val="128"/>
          </rPr>
          <t>「定格総荷重」</t>
        </r>
        <r>
          <rPr>
            <sz val="9"/>
            <color indexed="81"/>
            <rFont val="MS P ゴシック"/>
            <family val="3"/>
            <charset val="128"/>
          </rPr>
          <t xml:space="preserve">
</t>
        </r>
      </text>
    </comment>
    <comment ref="F229" authorId="0" shapeId="0" xr:uid="{123F7931-F370-4B39-93F4-EB33912D8A5B}">
      <text>
        <r>
          <rPr>
            <b/>
            <sz val="9"/>
            <color indexed="81"/>
            <rFont val="MS P ゴシック"/>
            <family val="3"/>
            <charset val="128"/>
          </rPr>
          <t>定格総荷重別「設置台数」</t>
        </r>
      </text>
    </comment>
    <comment ref="G229" authorId="0" shapeId="0" xr:uid="{545134B6-E1A2-4526-853C-77C50C5C5607}">
      <text>
        <r>
          <rPr>
            <b/>
            <sz val="9"/>
            <color indexed="81"/>
            <rFont val="MS P ゴシック"/>
            <family val="3"/>
            <charset val="128"/>
          </rPr>
          <t>設置期間(か月)</t>
        </r>
      </text>
    </comment>
    <comment ref="H229" authorId="0" shapeId="0" xr:uid="{5B9E6697-B9EE-4E1C-8A31-171D275B4510}">
      <text>
        <r>
          <rPr>
            <b/>
            <sz val="9"/>
            <color indexed="81"/>
            <rFont val="MS P ゴシック"/>
            <family val="3"/>
            <charset val="128"/>
          </rPr>
          <t>「定格総荷重」</t>
        </r>
        <r>
          <rPr>
            <sz val="9"/>
            <color indexed="81"/>
            <rFont val="MS P ゴシック"/>
            <family val="3"/>
            <charset val="128"/>
          </rPr>
          <t xml:space="preserve">
</t>
        </r>
      </text>
    </comment>
    <comment ref="I229" authorId="0" shapeId="0" xr:uid="{1C228538-32F6-46B1-A5E0-BFAA482FEF8C}">
      <text>
        <r>
          <rPr>
            <b/>
            <sz val="9"/>
            <color indexed="81"/>
            <rFont val="MS P ゴシック"/>
            <family val="3"/>
            <charset val="128"/>
          </rPr>
          <t>定格総荷重別「設置台数」</t>
        </r>
      </text>
    </comment>
    <comment ref="J229" authorId="0" shapeId="0" xr:uid="{C8639BCF-823D-4702-8933-CA7DFDCEE139}">
      <text>
        <r>
          <rPr>
            <b/>
            <sz val="9"/>
            <color indexed="81"/>
            <rFont val="MS P ゴシック"/>
            <family val="3"/>
            <charset val="128"/>
          </rPr>
          <t>設置期間(か月)</t>
        </r>
      </text>
    </comment>
    <comment ref="K229" authorId="0" shapeId="0" xr:uid="{04544B4C-B816-45C2-B850-2BB967C0B07A}">
      <text>
        <r>
          <rPr>
            <b/>
            <sz val="9"/>
            <color indexed="81"/>
            <rFont val="MS P ゴシック"/>
            <family val="3"/>
            <charset val="128"/>
          </rPr>
          <t>「定格総荷重」</t>
        </r>
        <r>
          <rPr>
            <sz val="9"/>
            <color indexed="81"/>
            <rFont val="MS P ゴシック"/>
            <family val="3"/>
            <charset val="128"/>
          </rPr>
          <t xml:space="preserve">
</t>
        </r>
      </text>
    </comment>
    <comment ref="C235" authorId="0" shapeId="0" xr:uid="{FDA54522-DC0C-4854-9FAD-A91C679A0424}">
      <text>
        <r>
          <rPr>
            <b/>
            <sz val="9"/>
            <color indexed="81"/>
            <rFont val="MS P ゴシック"/>
            <family val="3"/>
            <charset val="128"/>
          </rPr>
          <t>定格総荷重別「設置台数」</t>
        </r>
      </text>
    </comment>
    <comment ref="D235" authorId="0" shapeId="0" xr:uid="{E4EB6022-BA96-4957-862E-10F7771E856E}">
      <text>
        <r>
          <rPr>
            <b/>
            <sz val="9"/>
            <color indexed="81"/>
            <rFont val="MS P ゴシック"/>
            <family val="3"/>
            <charset val="128"/>
          </rPr>
          <t>設置期間(か月)</t>
        </r>
      </text>
    </comment>
    <comment ref="E235" authorId="0" shapeId="0" xr:uid="{454E0A15-CB92-44B2-B11B-1ABC50488225}">
      <text>
        <r>
          <rPr>
            <b/>
            <sz val="9"/>
            <color indexed="81"/>
            <rFont val="MS P ゴシック"/>
            <family val="3"/>
            <charset val="128"/>
          </rPr>
          <t>「定格総荷重」</t>
        </r>
        <r>
          <rPr>
            <sz val="9"/>
            <color indexed="81"/>
            <rFont val="MS P ゴシック"/>
            <family val="3"/>
            <charset val="128"/>
          </rPr>
          <t xml:space="preserve">
</t>
        </r>
      </text>
    </comment>
    <comment ref="F235" authorId="0" shapeId="0" xr:uid="{D122E6AC-BAA5-4A7A-9FA4-49B9C36D064B}">
      <text>
        <r>
          <rPr>
            <b/>
            <sz val="9"/>
            <color indexed="81"/>
            <rFont val="MS P ゴシック"/>
            <family val="3"/>
            <charset val="128"/>
          </rPr>
          <t>定格総荷重別「設置台数」</t>
        </r>
      </text>
    </comment>
    <comment ref="G235" authorId="0" shapeId="0" xr:uid="{20CB0CA9-5FAC-498D-A74C-CC7591A57ED7}">
      <text>
        <r>
          <rPr>
            <b/>
            <sz val="9"/>
            <color indexed="81"/>
            <rFont val="MS P ゴシック"/>
            <family val="3"/>
            <charset val="128"/>
          </rPr>
          <t>設置期間(か月)</t>
        </r>
      </text>
    </comment>
    <comment ref="H235" authorId="0" shapeId="0" xr:uid="{B0D136E3-D1C0-4ECE-A4C4-09A93E45D837}">
      <text>
        <r>
          <rPr>
            <b/>
            <sz val="9"/>
            <color indexed="81"/>
            <rFont val="MS P ゴシック"/>
            <family val="3"/>
            <charset val="128"/>
          </rPr>
          <t>「定格総荷重」</t>
        </r>
        <r>
          <rPr>
            <sz val="9"/>
            <color indexed="81"/>
            <rFont val="MS P ゴシック"/>
            <family val="3"/>
            <charset val="128"/>
          </rPr>
          <t xml:space="preserve">
</t>
        </r>
      </text>
    </comment>
    <comment ref="I235" authorId="0" shapeId="0" xr:uid="{D2D31A91-CA93-4075-8449-27A4FDAB52E1}">
      <text>
        <r>
          <rPr>
            <b/>
            <sz val="9"/>
            <color indexed="81"/>
            <rFont val="MS P ゴシック"/>
            <family val="3"/>
            <charset val="128"/>
          </rPr>
          <t>定格総荷重別「設置台数」</t>
        </r>
      </text>
    </comment>
    <comment ref="J235" authorId="0" shapeId="0" xr:uid="{C288FE07-D5F3-473D-B169-4CF9C2271542}">
      <text>
        <r>
          <rPr>
            <b/>
            <sz val="9"/>
            <color indexed="81"/>
            <rFont val="MS P ゴシック"/>
            <family val="3"/>
            <charset val="128"/>
          </rPr>
          <t>設置期間(か月)</t>
        </r>
      </text>
    </comment>
    <comment ref="K235" authorId="0" shapeId="0" xr:uid="{00DA3D96-03B3-4E20-B498-280F384403E8}">
      <text>
        <r>
          <rPr>
            <b/>
            <sz val="9"/>
            <color indexed="81"/>
            <rFont val="MS P ゴシック"/>
            <family val="3"/>
            <charset val="128"/>
          </rPr>
          <t>「定格総荷重」</t>
        </r>
        <r>
          <rPr>
            <sz val="9"/>
            <color indexed="81"/>
            <rFont val="MS P ゴシック"/>
            <family val="3"/>
            <charset val="128"/>
          </rPr>
          <t xml:space="preserve">
</t>
        </r>
      </text>
    </comment>
    <comment ref="C236" authorId="0" shapeId="0" xr:uid="{0FFF856B-F604-4BD4-86CF-8F78FA83224F}">
      <text>
        <r>
          <rPr>
            <b/>
            <sz val="9"/>
            <color indexed="81"/>
            <rFont val="MS P ゴシック"/>
            <family val="3"/>
            <charset val="128"/>
          </rPr>
          <t>定格総荷重別「設置台数」</t>
        </r>
      </text>
    </comment>
    <comment ref="D236" authorId="0" shapeId="0" xr:uid="{890D5ECF-FEC8-4307-B128-F6F9D7EEFA11}">
      <text>
        <r>
          <rPr>
            <b/>
            <sz val="9"/>
            <color indexed="81"/>
            <rFont val="MS P ゴシック"/>
            <family val="3"/>
            <charset val="128"/>
          </rPr>
          <t>設置期間(か月)</t>
        </r>
      </text>
    </comment>
    <comment ref="E236" authorId="0" shapeId="0" xr:uid="{B781900A-962B-4E45-93FE-03319061787C}">
      <text>
        <r>
          <rPr>
            <b/>
            <sz val="9"/>
            <color indexed="81"/>
            <rFont val="MS P ゴシック"/>
            <family val="3"/>
            <charset val="128"/>
          </rPr>
          <t>「定格総荷重」</t>
        </r>
        <r>
          <rPr>
            <sz val="9"/>
            <color indexed="81"/>
            <rFont val="MS P ゴシック"/>
            <family val="3"/>
            <charset val="128"/>
          </rPr>
          <t xml:space="preserve">
</t>
        </r>
      </text>
    </comment>
    <comment ref="F236" authorId="0" shapeId="0" xr:uid="{D09ED5E7-11EB-459E-B128-4E1DDA3013CB}">
      <text>
        <r>
          <rPr>
            <b/>
            <sz val="9"/>
            <color indexed="81"/>
            <rFont val="MS P ゴシック"/>
            <family val="3"/>
            <charset val="128"/>
          </rPr>
          <t>定格総荷重別「設置台数」</t>
        </r>
      </text>
    </comment>
    <comment ref="G236" authorId="0" shapeId="0" xr:uid="{7BF030E6-22E1-46D7-B680-9A11CE4B38D8}">
      <text>
        <r>
          <rPr>
            <b/>
            <sz val="9"/>
            <color indexed="81"/>
            <rFont val="MS P ゴシック"/>
            <family val="3"/>
            <charset val="128"/>
          </rPr>
          <t>設置期間(か月)</t>
        </r>
      </text>
    </comment>
    <comment ref="H236" authorId="0" shapeId="0" xr:uid="{5699E1F8-DC6F-484F-8BC0-93A7BF7EDF7C}">
      <text>
        <r>
          <rPr>
            <b/>
            <sz val="9"/>
            <color indexed="81"/>
            <rFont val="MS P ゴシック"/>
            <family val="3"/>
            <charset val="128"/>
          </rPr>
          <t>「定格総荷重」</t>
        </r>
        <r>
          <rPr>
            <sz val="9"/>
            <color indexed="81"/>
            <rFont val="MS P ゴシック"/>
            <family val="3"/>
            <charset val="128"/>
          </rPr>
          <t xml:space="preserve">
</t>
        </r>
      </text>
    </comment>
    <comment ref="I236" authorId="0" shapeId="0" xr:uid="{6E209652-948C-4B57-BC73-3A7B4FC695D4}">
      <text>
        <r>
          <rPr>
            <b/>
            <sz val="9"/>
            <color indexed="81"/>
            <rFont val="MS P ゴシック"/>
            <family val="3"/>
            <charset val="128"/>
          </rPr>
          <t>定格総荷重別「設置台数」</t>
        </r>
      </text>
    </comment>
    <comment ref="J236" authorId="0" shapeId="0" xr:uid="{1C274414-B6C6-41D7-B231-201382C92637}">
      <text>
        <r>
          <rPr>
            <b/>
            <sz val="9"/>
            <color indexed="81"/>
            <rFont val="MS P ゴシック"/>
            <family val="3"/>
            <charset val="128"/>
          </rPr>
          <t>設置期間(か月)</t>
        </r>
      </text>
    </comment>
    <comment ref="K236" authorId="0" shapeId="0" xr:uid="{5C70EC2E-D91E-4296-81C3-BF32F18961CA}">
      <text>
        <r>
          <rPr>
            <b/>
            <sz val="9"/>
            <color indexed="81"/>
            <rFont val="MS P ゴシック"/>
            <family val="3"/>
            <charset val="128"/>
          </rPr>
          <t>「定格総荷重」</t>
        </r>
        <r>
          <rPr>
            <sz val="9"/>
            <color indexed="81"/>
            <rFont val="MS P ゴシック"/>
            <family val="3"/>
            <charset val="128"/>
          </rPr>
          <t xml:space="preserve">
</t>
        </r>
      </text>
    </comment>
    <comment ref="C237" authorId="0" shapeId="0" xr:uid="{291B3C02-D491-44AD-B31E-20A906DD7856}">
      <text>
        <r>
          <rPr>
            <b/>
            <sz val="9"/>
            <color indexed="81"/>
            <rFont val="MS P ゴシック"/>
            <family val="3"/>
            <charset val="128"/>
          </rPr>
          <t>定格総荷重別「設置台数」</t>
        </r>
      </text>
    </comment>
    <comment ref="D237" authorId="0" shapeId="0" xr:uid="{8A339DE0-30B2-40C6-84F8-24A116D1B450}">
      <text>
        <r>
          <rPr>
            <b/>
            <sz val="9"/>
            <color indexed="81"/>
            <rFont val="MS P ゴシック"/>
            <family val="3"/>
            <charset val="128"/>
          </rPr>
          <t>設置期間(か月)</t>
        </r>
      </text>
    </comment>
    <comment ref="E237" authorId="0" shapeId="0" xr:uid="{D2F81FDD-620B-4485-B1DA-C0A108416C3A}">
      <text>
        <r>
          <rPr>
            <b/>
            <sz val="9"/>
            <color indexed="81"/>
            <rFont val="MS P ゴシック"/>
            <family val="3"/>
            <charset val="128"/>
          </rPr>
          <t>「定格総荷重」</t>
        </r>
        <r>
          <rPr>
            <sz val="9"/>
            <color indexed="81"/>
            <rFont val="MS P ゴシック"/>
            <family val="3"/>
            <charset val="128"/>
          </rPr>
          <t xml:space="preserve">
</t>
        </r>
      </text>
    </comment>
    <comment ref="F237" authorId="0" shapeId="0" xr:uid="{5DE076AC-B2F9-4A2C-824C-5AD1B93D2AF2}">
      <text>
        <r>
          <rPr>
            <b/>
            <sz val="9"/>
            <color indexed="81"/>
            <rFont val="MS P ゴシック"/>
            <family val="3"/>
            <charset val="128"/>
          </rPr>
          <t>定格総荷重別「設置台数」</t>
        </r>
      </text>
    </comment>
    <comment ref="G237" authorId="0" shapeId="0" xr:uid="{7758C071-86AC-4897-B2FD-6E6B9ED3E7A2}">
      <text>
        <r>
          <rPr>
            <b/>
            <sz val="9"/>
            <color indexed="81"/>
            <rFont val="MS P ゴシック"/>
            <family val="3"/>
            <charset val="128"/>
          </rPr>
          <t>設置期間(か月)</t>
        </r>
      </text>
    </comment>
    <comment ref="H237" authorId="0" shapeId="0" xr:uid="{EA5602BE-3DD0-4E3D-8379-D166F21B0CFE}">
      <text>
        <r>
          <rPr>
            <b/>
            <sz val="9"/>
            <color indexed="81"/>
            <rFont val="MS P ゴシック"/>
            <family val="3"/>
            <charset val="128"/>
          </rPr>
          <t>「定格総荷重」</t>
        </r>
        <r>
          <rPr>
            <sz val="9"/>
            <color indexed="81"/>
            <rFont val="MS P ゴシック"/>
            <family val="3"/>
            <charset val="128"/>
          </rPr>
          <t xml:space="preserve">
</t>
        </r>
      </text>
    </comment>
    <comment ref="I237" authorId="0" shapeId="0" xr:uid="{02D00EE4-3804-4D2E-AFB8-FFD54D0BE5DD}">
      <text>
        <r>
          <rPr>
            <b/>
            <sz val="9"/>
            <color indexed="81"/>
            <rFont val="MS P ゴシック"/>
            <family val="3"/>
            <charset val="128"/>
          </rPr>
          <t>定格総荷重別「設置台数」</t>
        </r>
      </text>
    </comment>
    <comment ref="J237" authorId="0" shapeId="0" xr:uid="{72EE9689-2441-4317-B0C4-A9B86B7CDFCD}">
      <text>
        <r>
          <rPr>
            <b/>
            <sz val="9"/>
            <color indexed="81"/>
            <rFont val="MS P ゴシック"/>
            <family val="3"/>
            <charset val="128"/>
          </rPr>
          <t>設置期間(か月)</t>
        </r>
      </text>
    </comment>
    <comment ref="K237" authorId="0" shapeId="0" xr:uid="{C19E48BA-6745-4070-BF81-D2B458F0792F}">
      <text>
        <r>
          <rPr>
            <b/>
            <sz val="9"/>
            <color indexed="81"/>
            <rFont val="MS P ゴシック"/>
            <family val="3"/>
            <charset val="128"/>
          </rPr>
          <t>「定格総荷重」</t>
        </r>
        <r>
          <rPr>
            <sz val="9"/>
            <color indexed="81"/>
            <rFont val="MS P ゴシック"/>
            <family val="3"/>
            <charset val="128"/>
          </rPr>
          <t xml:space="preserve">
</t>
        </r>
      </text>
    </comment>
    <comment ref="C238" authorId="0" shapeId="0" xr:uid="{865E0B74-79A7-4195-AF67-BEC3E570A539}">
      <text>
        <r>
          <rPr>
            <b/>
            <sz val="9"/>
            <color indexed="81"/>
            <rFont val="MS P ゴシック"/>
            <family val="3"/>
            <charset val="128"/>
          </rPr>
          <t>定格総荷重別「設置台数」</t>
        </r>
      </text>
    </comment>
    <comment ref="D238" authorId="0" shapeId="0" xr:uid="{3AD5D66D-C08E-4A2F-95D8-2689CC42582B}">
      <text>
        <r>
          <rPr>
            <b/>
            <sz val="9"/>
            <color indexed="81"/>
            <rFont val="MS P ゴシック"/>
            <family val="3"/>
            <charset val="128"/>
          </rPr>
          <t>設置期間(か月)</t>
        </r>
      </text>
    </comment>
    <comment ref="E238" authorId="0" shapeId="0" xr:uid="{DEF5BF63-EA12-497E-9E78-BB25674D390C}">
      <text>
        <r>
          <rPr>
            <b/>
            <sz val="9"/>
            <color indexed="81"/>
            <rFont val="MS P ゴシック"/>
            <family val="3"/>
            <charset val="128"/>
          </rPr>
          <t>「定格総荷重」</t>
        </r>
        <r>
          <rPr>
            <sz val="9"/>
            <color indexed="81"/>
            <rFont val="MS P ゴシック"/>
            <family val="3"/>
            <charset val="128"/>
          </rPr>
          <t xml:space="preserve">
</t>
        </r>
      </text>
    </comment>
    <comment ref="F238" authorId="0" shapeId="0" xr:uid="{27DE4DB0-447B-4604-8A0F-640ACE486872}">
      <text>
        <r>
          <rPr>
            <b/>
            <sz val="9"/>
            <color indexed="81"/>
            <rFont val="MS P ゴシック"/>
            <family val="3"/>
            <charset val="128"/>
          </rPr>
          <t>定格総荷重別「設置台数」</t>
        </r>
      </text>
    </comment>
    <comment ref="G238" authorId="0" shapeId="0" xr:uid="{08268100-441F-4F25-B401-2A1327E5239D}">
      <text>
        <r>
          <rPr>
            <b/>
            <sz val="9"/>
            <color indexed="81"/>
            <rFont val="MS P ゴシック"/>
            <family val="3"/>
            <charset val="128"/>
          </rPr>
          <t>設置期間(か月)</t>
        </r>
      </text>
    </comment>
    <comment ref="H238" authorId="0" shapeId="0" xr:uid="{E5E2E716-2BE6-4AC8-8A7E-63031721D58C}">
      <text>
        <r>
          <rPr>
            <b/>
            <sz val="9"/>
            <color indexed="81"/>
            <rFont val="MS P ゴシック"/>
            <family val="3"/>
            <charset val="128"/>
          </rPr>
          <t>「定格総荷重」</t>
        </r>
        <r>
          <rPr>
            <sz val="9"/>
            <color indexed="81"/>
            <rFont val="MS P ゴシック"/>
            <family val="3"/>
            <charset val="128"/>
          </rPr>
          <t xml:space="preserve">
</t>
        </r>
      </text>
    </comment>
    <comment ref="I238" authorId="0" shapeId="0" xr:uid="{A446428A-58B8-459D-BC05-9BBEA2ECC826}">
      <text>
        <r>
          <rPr>
            <b/>
            <sz val="9"/>
            <color indexed="81"/>
            <rFont val="MS P ゴシック"/>
            <family val="3"/>
            <charset val="128"/>
          </rPr>
          <t>定格総荷重別「設置台数」</t>
        </r>
      </text>
    </comment>
    <comment ref="J238" authorId="0" shapeId="0" xr:uid="{7AA838DB-0D5A-4BE3-9C55-5AF4716EBF5B}">
      <text>
        <r>
          <rPr>
            <b/>
            <sz val="9"/>
            <color indexed="81"/>
            <rFont val="MS P ゴシック"/>
            <family val="3"/>
            <charset val="128"/>
          </rPr>
          <t>設置期間(か月)</t>
        </r>
      </text>
    </comment>
    <comment ref="K238" authorId="0" shapeId="0" xr:uid="{510C7B59-6388-41C2-B1BF-C23F3EACBCB5}">
      <text>
        <r>
          <rPr>
            <b/>
            <sz val="9"/>
            <color indexed="81"/>
            <rFont val="MS P ゴシック"/>
            <family val="3"/>
            <charset val="128"/>
          </rPr>
          <t>「定格総荷重」</t>
        </r>
        <r>
          <rPr>
            <sz val="9"/>
            <color indexed="81"/>
            <rFont val="MS P ゴシック"/>
            <family val="3"/>
            <charset val="128"/>
          </rPr>
          <t xml:space="preserve">
</t>
        </r>
      </text>
    </comment>
    <comment ref="C244" authorId="0" shapeId="0" xr:uid="{F36B5CDA-9031-4515-84AD-E31F92EB290C}">
      <text>
        <r>
          <rPr>
            <b/>
            <sz val="9"/>
            <color indexed="81"/>
            <rFont val="MS P ゴシック"/>
            <family val="3"/>
            <charset val="128"/>
          </rPr>
          <t>定格総荷重別「設置台数」</t>
        </r>
      </text>
    </comment>
    <comment ref="D244" authorId="0" shapeId="0" xr:uid="{79D3AA4D-A151-4F0A-B51F-A6543ED7CA28}">
      <text>
        <r>
          <rPr>
            <b/>
            <sz val="9"/>
            <color indexed="81"/>
            <rFont val="MS P ゴシック"/>
            <family val="3"/>
            <charset val="128"/>
          </rPr>
          <t>設置期間(か月)</t>
        </r>
      </text>
    </comment>
    <comment ref="E244" authorId="0" shapeId="0" xr:uid="{63AA9F09-0D98-47E6-AA09-D7D4BB7D84F2}">
      <text>
        <r>
          <rPr>
            <b/>
            <sz val="9"/>
            <color indexed="81"/>
            <rFont val="MS P ゴシック"/>
            <family val="3"/>
            <charset val="128"/>
          </rPr>
          <t>「定格総荷重」</t>
        </r>
        <r>
          <rPr>
            <sz val="9"/>
            <color indexed="81"/>
            <rFont val="MS P ゴシック"/>
            <family val="3"/>
            <charset val="128"/>
          </rPr>
          <t xml:space="preserve">
</t>
        </r>
      </text>
    </comment>
    <comment ref="F244" authorId="0" shapeId="0" xr:uid="{21B2799B-C099-48BA-9DB8-0369A85724A9}">
      <text>
        <r>
          <rPr>
            <b/>
            <sz val="9"/>
            <color indexed="81"/>
            <rFont val="MS P ゴシック"/>
            <family val="3"/>
            <charset val="128"/>
          </rPr>
          <t>定格総荷重別「設置台数」</t>
        </r>
      </text>
    </comment>
    <comment ref="G244" authorId="0" shapeId="0" xr:uid="{ABC8797C-65BC-4435-945D-43A60A441C28}">
      <text>
        <r>
          <rPr>
            <b/>
            <sz val="9"/>
            <color indexed="81"/>
            <rFont val="MS P ゴシック"/>
            <family val="3"/>
            <charset val="128"/>
          </rPr>
          <t>設置期間(か月)</t>
        </r>
      </text>
    </comment>
    <comment ref="H244" authorId="0" shapeId="0" xr:uid="{4770246A-84F6-4C16-B704-EC0500D164CA}">
      <text>
        <r>
          <rPr>
            <b/>
            <sz val="9"/>
            <color indexed="81"/>
            <rFont val="MS P ゴシック"/>
            <family val="3"/>
            <charset val="128"/>
          </rPr>
          <t>「定格総荷重」</t>
        </r>
        <r>
          <rPr>
            <sz val="9"/>
            <color indexed="81"/>
            <rFont val="MS P ゴシック"/>
            <family val="3"/>
            <charset val="128"/>
          </rPr>
          <t xml:space="preserve">
</t>
        </r>
      </text>
    </comment>
    <comment ref="I244" authorId="0" shapeId="0" xr:uid="{9BCD78D7-295B-46B3-A5F4-0FC7015DEF8B}">
      <text>
        <r>
          <rPr>
            <b/>
            <sz val="9"/>
            <color indexed="81"/>
            <rFont val="MS P ゴシック"/>
            <family val="3"/>
            <charset val="128"/>
          </rPr>
          <t>定格総荷重別「設置台数」</t>
        </r>
      </text>
    </comment>
    <comment ref="J244" authorId="0" shapeId="0" xr:uid="{B644AA03-E5E6-4C21-8F3C-CDA7B52B8FF8}">
      <text>
        <r>
          <rPr>
            <b/>
            <sz val="9"/>
            <color indexed="81"/>
            <rFont val="MS P ゴシック"/>
            <family val="3"/>
            <charset val="128"/>
          </rPr>
          <t>設置期間(か月)</t>
        </r>
      </text>
    </comment>
    <comment ref="K244" authorId="0" shapeId="0" xr:uid="{A8696FF9-9CBF-4FBC-844C-B76B95DE10BB}">
      <text>
        <r>
          <rPr>
            <b/>
            <sz val="9"/>
            <color indexed="81"/>
            <rFont val="MS P ゴシック"/>
            <family val="3"/>
            <charset val="128"/>
          </rPr>
          <t>「定格総荷重」</t>
        </r>
        <r>
          <rPr>
            <sz val="9"/>
            <color indexed="81"/>
            <rFont val="MS P ゴシック"/>
            <family val="3"/>
            <charset val="128"/>
          </rPr>
          <t xml:space="preserve">
</t>
        </r>
      </text>
    </comment>
    <comment ref="C245" authorId="0" shapeId="0" xr:uid="{61C0354B-E2D4-41F4-BF91-9A740878E02D}">
      <text>
        <r>
          <rPr>
            <b/>
            <sz val="9"/>
            <color indexed="81"/>
            <rFont val="MS P ゴシック"/>
            <family val="3"/>
            <charset val="128"/>
          </rPr>
          <t>定格総荷重別「設置台数」</t>
        </r>
      </text>
    </comment>
    <comment ref="D245" authorId="0" shapeId="0" xr:uid="{9094DD58-E55C-4212-886F-A9DE9A5CCC01}">
      <text>
        <r>
          <rPr>
            <b/>
            <sz val="9"/>
            <color indexed="81"/>
            <rFont val="MS P ゴシック"/>
            <family val="3"/>
            <charset val="128"/>
          </rPr>
          <t>設置期間(か月)</t>
        </r>
      </text>
    </comment>
    <comment ref="E245" authorId="0" shapeId="0" xr:uid="{7A296EF6-5085-4C2F-8CFC-106A505B10F9}">
      <text>
        <r>
          <rPr>
            <b/>
            <sz val="9"/>
            <color indexed="81"/>
            <rFont val="MS P ゴシック"/>
            <family val="3"/>
            <charset val="128"/>
          </rPr>
          <t>「定格総荷重」</t>
        </r>
        <r>
          <rPr>
            <sz val="9"/>
            <color indexed="81"/>
            <rFont val="MS P ゴシック"/>
            <family val="3"/>
            <charset val="128"/>
          </rPr>
          <t xml:space="preserve">
</t>
        </r>
      </text>
    </comment>
    <comment ref="F245" authorId="0" shapeId="0" xr:uid="{49AA6A08-D9A5-4837-B378-706D0F1D2C76}">
      <text>
        <r>
          <rPr>
            <b/>
            <sz val="9"/>
            <color indexed="81"/>
            <rFont val="MS P ゴシック"/>
            <family val="3"/>
            <charset val="128"/>
          </rPr>
          <t>定格総荷重別「設置台数」</t>
        </r>
      </text>
    </comment>
    <comment ref="G245" authorId="0" shapeId="0" xr:uid="{54EA3306-8863-4324-9C92-D1ED4BD64D7F}">
      <text>
        <r>
          <rPr>
            <b/>
            <sz val="9"/>
            <color indexed="81"/>
            <rFont val="MS P ゴシック"/>
            <family val="3"/>
            <charset val="128"/>
          </rPr>
          <t>設置期間(か月)</t>
        </r>
      </text>
    </comment>
    <comment ref="H245" authorId="0" shapeId="0" xr:uid="{E4011945-A194-4193-AC11-CA5243AB6CCB}">
      <text>
        <r>
          <rPr>
            <b/>
            <sz val="9"/>
            <color indexed="81"/>
            <rFont val="MS P ゴシック"/>
            <family val="3"/>
            <charset val="128"/>
          </rPr>
          <t>「定格総荷重」</t>
        </r>
        <r>
          <rPr>
            <sz val="9"/>
            <color indexed="81"/>
            <rFont val="MS P ゴシック"/>
            <family val="3"/>
            <charset val="128"/>
          </rPr>
          <t xml:space="preserve">
</t>
        </r>
      </text>
    </comment>
    <comment ref="I245" authorId="0" shapeId="0" xr:uid="{685D78C1-2E9E-44D8-A195-E7A28176571E}">
      <text>
        <r>
          <rPr>
            <b/>
            <sz val="9"/>
            <color indexed="81"/>
            <rFont val="MS P ゴシック"/>
            <family val="3"/>
            <charset val="128"/>
          </rPr>
          <t>定格総荷重別「設置台数」</t>
        </r>
      </text>
    </comment>
    <comment ref="J245" authorId="0" shapeId="0" xr:uid="{5E146461-6545-4D02-B6D3-2882C485CB87}">
      <text>
        <r>
          <rPr>
            <b/>
            <sz val="9"/>
            <color indexed="81"/>
            <rFont val="MS P ゴシック"/>
            <family val="3"/>
            <charset val="128"/>
          </rPr>
          <t>設置期間(か月)</t>
        </r>
      </text>
    </comment>
    <comment ref="K245" authorId="0" shapeId="0" xr:uid="{2F34CBEB-1FB1-4F5E-A8F4-E6CC48F42825}">
      <text>
        <r>
          <rPr>
            <b/>
            <sz val="9"/>
            <color indexed="81"/>
            <rFont val="MS P ゴシック"/>
            <family val="3"/>
            <charset val="128"/>
          </rPr>
          <t>「定格総荷重」</t>
        </r>
        <r>
          <rPr>
            <sz val="9"/>
            <color indexed="81"/>
            <rFont val="MS P ゴシック"/>
            <family val="3"/>
            <charset val="128"/>
          </rPr>
          <t xml:space="preserve">
</t>
        </r>
      </text>
    </comment>
    <comment ref="C246" authorId="0" shapeId="0" xr:uid="{CDE8270F-3631-4C48-89E2-16D1C5189367}">
      <text>
        <r>
          <rPr>
            <b/>
            <sz val="9"/>
            <color indexed="81"/>
            <rFont val="MS P ゴシック"/>
            <family val="3"/>
            <charset val="128"/>
          </rPr>
          <t>定格総荷重別「設置台数」</t>
        </r>
      </text>
    </comment>
    <comment ref="D246" authorId="0" shapeId="0" xr:uid="{11BBEB08-3F73-42F7-8529-053A7B57B155}">
      <text>
        <r>
          <rPr>
            <b/>
            <sz val="9"/>
            <color indexed="81"/>
            <rFont val="MS P ゴシック"/>
            <family val="3"/>
            <charset val="128"/>
          </rPr>
          <t>設置期間(か月)</t>
        </r>
      </text>
    </comment>
    <comment ref="E246" authorId="0" shapeId="0" xr:uid="{FD94AF10-6161-49FB-BD4A-E50A32741583}">
      <text>
        <r>
          <rPr>
            <b/>
            <sz val="9"/>
            <color indexed="81"/>
            <rFont val="MS P ゴシック"/>
            <family val="3"/>
            <charset val="128"/>
          </rPr>
          <t>「定格総荷重」</t>
        </r>
        <r>
          <rPr>
            <sz val="9"/>
            <color indexed="81"/>
            <rFont val="MS P ゴシック"/>
            <family val="3"/>
            <charset val="128"/>
          </rPr>
          <t xml:space="preserve">
</t>
        </r>
      </text>
    </comment>
    <comment ref="F246" authorId="0" shapeId="0" xr:uid="{72FAAC38-D5D0-4466-BB99-BE0A4B6E8D67}">
      <text>
        <r>
          <rPr>
            <b/>
            <sz val="9"/>
            <color indexed="81"/>
            <rFont val="MS P ゴシック"/>
            <family val="3"/>
            <charset val="128"/>
          </rPr>
          <t>定格総荷重別「設置台数」</t>
        </r>
      </text>
    </comment>
    <comment ref="G246" authorId="0" shapeId="0" xr:uid="{0F14D3D1-1EFF-47A8-A120-CF159E35DBF9}">
      <text>
        <r>
          <rPr>
            <b/>
            <sz val="9"/>
            <color indexed="81"/>
            <rFont val="MS P ゴシック"/>
            <family val="3"/>
            <charset val="128"/>
          </rPr>
          <t>設置期間(か月)</t>
        </r>
      </text>
    </comment>
    <comment ref="H246" authorId="0" shapeId="0" xr:uid="{44DF5A7E-0552-4C48-BDD8-3C279637CEC8}">
      <text>
        <r>
          <rPr>
            <b/>
            <sz val="9"/>
            <color indexed="81"/>
            <rFont val="MS P ゴシック"/>
            <family val="3"/>
            <charset val="128"/>
          </rPr>
          <t>「定格総荷重」</t>
        </r>
        <r>
          <rPr>
            <sz val="9"/>
            <color indexed="81"/>
            <rFont val="MS P ゴシック"/>
            <family val="3"/>
            <charset val="128"/>
          </rPr>
          <t xml:space="preserve">
</t>
        </r>
      </text>
    </comment>
    <comment ref="I246" authorId="0" shapeId="0" xr:uid="{10C9BBD2-17C8-4B70-B24B-3DBB584FD911}">
      <text>
        <r>
          <rPr>
            <b/>
            <sz val="9"/>
            <color indexed="81"/>
            <rFont val="MS P ゴシック"/>
            <family val="3"/>
            <charset val="128"/>
          </rPr>
          <t>定格総荷重別「設置台数」</t>
        </r>
      </text>
    </comment>
    <comment ref="J246" authorId="0" shapeId="0" xr:uid="{FE62B113-78E4-423D-B459-31084255FEA5}">
      <text>
        <r>
          <rPr>
            <b/>
            <sz val="9"/>
            <color indexed="81"/>
            <rFont val="MS P ゴシック"/>
            <family val="3"/>
            <charset val="128"/>
          </rPr>
          <t>設置期間(か月)</t>
        </r>
      </text>
    </comment>
    <comment ref="K246" authorId="0" shapeId="0" xr:uid="{C84FFEC4-E888-45D8-8883-77205F6BDF26}">
      <text>
        <r>
          <rPr>
            <b/>
            <sz val="9"/>
            <color indexed="81"/>
            <rFont val="MS P ゴシック"/>
            <family val="3"/>
            <charset val="128"/>
          </rPr>
          <t>「定格総荷重」</t>
        </r>
        <r>
          <rPr>
            <sz val="9"/>
            <color indexed="81"/>
            <rFont val="MS P ゴシック"/>
            <family val="3"/>
            <charset val="128"/>
          </rPr>
          <t xml:space="preserve">
</t>
        </r>
      </text>
    </comment>
  </commentList>
</comments>
</file>

<file path=xl/sharedStrings.xml><?xml version="1.0" encoding="utf-8"?>
<sst xmlns="http://schemas.openxmlformats.org/spreadsheetml/2006/main" count="2969" uniqueCount="1803">
  <si>
    <t>1. 御社の情報に関する事項</t>
    <phoneticPr fontId="1"/>
  </si>
  <si>
    <t>項　目</t>
    <phoneticPr fontId="1"/>
  </si>
  <si>
    <t>入　　力　　欄</t>
    <phoneticPr fontId="1"/>
  </si>
  <si>
    <t>① 受注者名</t>
    <phoneticPr fontId="1"/>
  </si>
  <si>
    <t>② 御社の資本金</t>
    <phoneticPr fontId="1"/>
  </si>
  <si>
    <t>③ 入力担当者の情報</t>
    <phoneticPr fontId="1"/>
  </si>
  <si>
    <t>円</t>
    <rPh sb="0" eb="1">
      <t>エン</t>
    </rPh>
    <phoneticPr fontId="1"/>
  </si>
  <si>
    <t>入力担当者名</t>
    <phoneticPr fontId="1"/>
  </si>
  <si>
    <t>所属部署</t>
    <phoneticPr fontId="1"/>
  </si>
  <si>
    <t>所属電話番号</t>
    <phoneticPr fontId="1"/>
  </si>
  <si>
    <t>メールアドレス</t>
    <phoneticPr fontId="1"/>
  </si>
  <si>
    <t>事務担当者</t>
    <phoneticPr fontId="1"/>
  </si>
  <si>
    <t>技術担当者</t>
    <phoneticPr fontId="1"/>
  </si>
  <si>
    <t>① 工事名称</t>
    <phoneticPr fontId="1"/>
  </si>
  <si>
    <t>追加or2期工事</t>
    <rPh sb="0" eb="2">
      <t>ツイカ</t>
    </rPh>
    <rPh sb="5" eb="6">
      <t>キ</t>
    </rPh>
    <rPh sb="6" eb="8">
      <t>コウジ</t>
    </rPh>
    <phoneticPr fontId="1"/>
  </si>
  <si>
    <t>追加or3期工事</t>
    <rPh sb="0" eb="2">
      <t>ツイカ</t>
    </rPh>
    <rPh sb="5" eb="6">
      <t>キ</t>
    </rPh>
    <rPh sb="6" eb="8">
      <t>コウジ</t>
    </rPh>
    <phoneticPr fontId="1"/>
  </si>
  <si>
    <t>追加or4期工事</t>
    <rPh sb="0" eb="2">
      <t>ツイカ</t>
    </rPh>
    <rPh sb="5" eb="6">
      <t>キ</t>
    </rPh>
    <rPh sb="6" eb="8">
      <t>コウジ</t>
    </rPh>
    <phoneticPr fontId="1"/>
  </si>
  <si>
    <t>当初契約工事名</t>
    <phoneticPr fontId="1"/>
  </si>
  <si>
    <t>② 本工事の発注機関の名称</t>
    <phoneticPr fontId="1"/>
  </si>
  <si>
    <t>③ 工事場所</t>
    <phoneticPr fontId="1"/>
  </si>
  <si>
    <t>④ 工期</t>
    <rPh sb="2" eb="4">
      <t>コウキ</t>
    </rPh>
    <phoneticPr fontId="1"/>
  </si>
  <si>
    <t>全ての工事の完成日</t>
    <phoneticPr fontId="1"/>
  </si>
  <si>
    <t>⑤ 工事中止</t>
    <rPh sb="2" eb="4">
      <t>コウジ</t>
    </rPh>
    <rPh sb="4" eb="6">
      <t>チュウシ</t>
    </rPh>
    <phoneticPr fontId="1"/>
  </si>
  <si>
    <t>「有」の場合</t>
    <rPh sb="1" eb="2">
      <t>ア</t>
    </rPh>
    <rPh sb="4" eb="6">
      <t>バアイ</t>
    </rPh>
    <phoneticPr fontId="1"/>
  </si>
  <si>
    <t>～</t>
    <phoneticPr fontId="1"/>
  </si>
  <si>
    <t>地上階数</t>
    <rPh sb="0" eb="4">
      <t>チジョウカイスウ</t>
    </rPh>
    <phoneticPr fontId="1"/>
  </si>
  <si>
    <t>地下階数</t>
    <rPh sb="0" eb="4">
      <t>チカカイスウ</t>
    </rPh>
    <phoneticPr fontId="1"/>
  </si>
  <si>
    <t>延べ面積㎡</t>
    <rPh sb="0" eb="1">
      <t>ノ</t>
    </rPh>
    <rPh sb="2" eb="4">
      <t>メンセキ</t>
    </rPh>
    <phoneticPr fontId="1"/>
  </si>
  <si>
    <t>建物1</t>
    <rPh sb="0" eb="2">
      <t>タテモノ</t>
    </rPh>
    <phoneticPr fontId="1"/>
  </si>
  <si>
    <t>建物2</t>
    <rPh sb="0" eb="2">
      <t>タテモノ</t>
    </rPh>
    <phoneticPr fontId="1"/>
  </si>
  <si>
    <t>建物3</t>
    <rPh sb="0" eb="2">
      <t>タテモノ</t>
    </rPh>
    <phoneticPr fontId="1"/>
  </si>
  <si>
    <t>建物4</t>
    <rPh sb="0" eb="2">
      <t>タテモノ</t>
    </rPh>
    <phoneticPr fontId="1"/>
  </si>
  <si>
    <t>建物5</t>
    <rPh sb="0" eb="2">
      <t>タテモノ</t>
    </rPh>
    <phoneticPr fontId="1"/>
  </si>
  <si>
    <t>建物6</t>
    <rPh sb="0" eb="2">
      <t>タテモノ</t>
    </rPh>
    <phoneticPr fontId="1"/>
  </si>
  <si>
    <t>建物7</t>
    <rPh sb="0" eb="2">
      <t>タテモノ</t>
    </rPh>
    <phoneticPr fontId="1"/>
  </si>
  <si>
    <t>⑥ 最終契約金額</t>
    <phoneticPr fontId="1"/>
  </si>
  <si>
    <t>全ての工事の契約金額の合計額</t>
    <phoneticPr fontId="1"/>
  </si>
  <si>
    <t>契約保証の手続きに要した費用</t>
    <rPh sb="0" eb="2">
      <t>ケイヤク</t>
    </rPh>
    <rPh sb="2" eb="4">
      <t>ホショウ</t>
    </rPh>
    <rPh sb="5" eb="7">
      <t>テツヅ</t>
    </rPh>
    <rPh sb="9" eb="10">
      <t>ヨウ</t>
    </rPh>
    <rPh sb="12" eb="14">
      <t>ヒヨウ</t>
    </rPh>
    <phoneticPr fontId="1"/>
  </si>
  <si>
    <t>2. 当該工事の契約に関する情報</t>
    <rPh sb="8" eb="10">
      <t>ケイヤク</t>
    </rPh>
    <rPh sb="11" eb="12">
      <t>カン</t>
    </rPh>
    <phoneticPr fontId="1"/>
  </si>
  <si>
    <t>資力確保措置に要した費用</t>
    <rPh sb="0" eb="2">
      <t>シリョク</t>
    </rPh>
    <rPh sb="2" eb="4">
      <t>カクホ</t>
    </rPh>
    <rPh sb="4" eb="6">
      <t>ソチ</t>
    </rPh>
    <rPh sb="7" eb="8">
      <t>ヨウ</t>
    </rPh>
    <rPh sb="10" eb="12">
      <t>ヒヨウ</t>
    </rPh>
    <phoneticPr fontId="1"/>
  </si>
  <si>
    <t>契約の相手方の名称</t>
    <rPh sb="0" eb="2">
      <t>ケイヤク</t>
    </rPh>
    <rPh sb="3" eb="6">
      <t>アイテカタ</t>
    </rPh>
    <rPh sb="7" eb="9">
      <t>メイショウ</t>
    </rPh>
    <phoneticPr fontId="1"/>
  </si>
  <si>
    <t>←</t>
    <phoneticPr fontId="1"/>
  </si>
  <si>
    <t>3. 工事の施工管理体制等に関する事項</t>
    <phoneticPr fontId="1"/>
  </si>
  <si>
    <t>1. 工事原価に関する事項</t>
    <rPh sb="3" eb="5">
      <t>コウジ</t>
    </rPh>
    <rPh sb="5" eb="7">
      <t>ゲンカ</t>
    </rPh>
    <rPh sb="8" eb="9">
      <t>カン</t>
    </rPh>
    <rPh sb="11" eb="13">
      <t>ジコウ</t>
    </rPh>
    <phoneticPr fontId="1"/>
  </si>
  <si>
    <t>① 直接工事費</t>
    <rPh sb="2" eb="4">
      <t>チョクセツ</t>
    </rPh>
    <rPh sb="4" eb="7">
      <t>コウジヒ</t>
    </rPh>
    <phoneticPr fontId="2"/>
  </si>
  <si>
    <t>② 共通仮設費</t>
    <rPh sb="2" eb="4">
      <t>キョウツウ</t>
    </rPh>
    <rPh sb="4" eb="6">
      <t>カセツ</t>
    </rPh>
    <rPh sb="6" eb="7">
      <t>ヒ</t>
    </rPh>
    <phoneticPr fontId="3"/>
  </si>
  <si>
    <t>③ 現場管理費</t>
    <rPh sb="2" eb="4">
      <t>ゲンバ</t>
    </rPh>
    <rPh sb="4" eb="7">
      <t>カンリヒ</t>
    </rPh>
    <phoneticPr fontId="3"/>
  </si>
  <si>
    <t>④ 一般管理費等</t>
    <rPh sb="2" eb="4">
      <t>イッパン</t>
    </rPh>
    <rPh sb="4" eb="7">
      <t>カンリヒ</t>
    </rPh>
    <rPh sb="7" eb="8">
      <t>ナド</t>
    </rPh>
    <phoneticPr fontId="3"/>
  </si>
  <si>
    <t>⑤ 各種負担金</t>
    <rPh sb="2" eb="4">
      <t>カクシュ</t>
    </rPh>
    <rPh sb="4" eb="7">
      <t>フタンキン</t>
    </rPh>
    <phoneticPr fontId="3"/>
  </si>
  <si>
    <t>　　　工事原価</t>
    <phoneticPr fontId="3"/>
  </si>
  <si>
    <t>　　　工事価格</t>
    <phoneticPr fontId="3"/>
  </si>
  <si>
    <t>2. 他工種に関する事項</t>
    <rPh sb="3" eb="4">
      <t>タ</t>
    </rPh>
    <rPh sb="4" eb="6">
      <t>コウシュ</t>
    </rPh>
    <rPh sb="7" eb="8">
      <t>カン</t>
    </rPh>
    <rPh sb="10" eb="12">
      <t>ジコウ</t>
    </rPh>
    <phoneticPr fontId="1"/>
  </si>
  <si>
    <t>① 他工種の有無等</t>
    <rPh sb="2" eb="3">
      <t>タ</t>
    </rPh>
    <rPh sb="3" eb="5">
      <t>コウシュ</t>
    </rPh>
    <rPh sb="6" eb="8">
      <t>ウム</t>
    </rPh>
    <rPh sb="8" eb="9">
      <t>ナド</t>
    </rPh>
    <phoneticPr fontId="4"/>
  </si>
  <si>
    <t>～</t>
    <phoneticPr fontId="3"/>
  </si>
  <si>
    <t>発生材処分費</t>
    <rPh sb="0" eb="3">
      <t>ハッセイザイ</t>
    </rPh>
    <rPh sb="3" eb="5">
      <t>ショブン</t>
    </rPh>
    <rPh sb="5" eb="6">
      <t>ヒ</t>
    </rPh>
    <phoneticPr fontId="4"/>
  </si>
  <si>
    <t>発生土処分費</t>
    <rPh sb="0" eb="3">
      <t>ハッセイド</t>
    </rPh>
    <rPh sb="3" eb="5">
      <t>ショブン</t>
    </rPh>
    <rPh sb="5" eb="6">
      <t>ヒ</t>
    </rPh>
    <phoneticPr fontId="4"/>
  </si>
  <si>
    <t>杭残土等処分費</t>
    <rPh sb="0" eb="1">
      <t>クイ</t>
    </rPh>
    <rPh sb="1" eb="3">
      <t>ザンド</t>
    </rPh>
    <rPh sb="3" eb="4">
      <t>ナド</t>
    </rPh>
    <rPh sb="4" eb="6">
      <t>ショブン</t>
    </rPh>
    <rPh sb="6" eb="7">
      <t>ヒ</t>
    </rPh>
    <phoneticPr fontId="4"/>
  </si>
  <si>
    <t>-1-1 敷地測量等</t>
    <rPh sb="5" eb="7">
      <t>シキチ</t>
    </rPh>
    <rPh sb="7" eb="9">
      <t>ソクリョウ</t>
    </rPh>
    <rPh sb="9" eb="10">
      <t>ナド</t>
    </rPh>
    <phoneticPr fontId="4"/>
  </si>
  <si>
    <t>-1-2 敷地測量等</t>
    <rPh sb="5" eb="7">
      <t>シキチ</t>
    </rPh>
    <rPh sb="7" eb="9">
      <t>ソクリョウ</t>
    </rPh>
    <rPh sb="9" eb="10">
      <t>ナド</t>
    </rPh>
    <phoneticPr fontId="4"/>
  </si>
  <si>
    <t>-2 敷 地 整 理</t>
    <rPh sb="3" eb="4">
      <t>フ</t>
    </rPh>
    <rPh sb="5" eb="6">
      <t>チ</t>
    </rPh>
    <rPh sb="7" eb="8">
      <t>ヒトシ</t>
    </rPh>
    <rPh sb="9" eb="10">
      <t>リ</t>
    </rPh>
    <phoneticPr fontId="4"/>
  </si>
  <si>
    <t>-4 仮設用借地料</t>
    <rPh sb="3" eb="5">
      <t>カセツ</t>
    </rPh>
    <rPh sb="5" eb="6">
      <t>ヨウ</t>
    </rPh>
    <rPh sb="6" eb="8">
      <t>シャクチ</t>
    </rPh>
    <rPh sb="8" eb="9">
      <t>リョウ</t>
    </rPh>
    <phoneticPr fontId="4"/>
  </si>
  <si>
    <t>-5-1 その他(予備調査費)</t>
    <rPh sb="7" eb="8">
      <t>タ</t>
    </rPh>
    <rPh sb="9" eb="11">
      <t>ヨビ</t>
    </rPh>
    <rPh sb="11" eb="13">
      <t>チョウサ</t>
    </rPh>
    <rPh sb="13" eb="14">
      <t>ヒ</t>
    </rPh>
    <phoneticPr fontId="4"/>
  </si>
  <si>
    <t>-5-2 その他(各種移設費)</t>
    <rPh sb="7" eb="8">
      <t>タ</t>
    </rPh>
    <rPh sb="9" eb="11">
      <t>カクシュ</t>
    </rPh>
    <rPh sb="11" eb="13">
      <t>イセツ</t>
    </rPh>
    <rPh sb="13" eb="14">
      <t>ヒ</t>
    </rPh>
    <phoneticPr fontId="4"/>
  </si>
  <si>
    <t>① 準備費</t>
    <rPh sb="2" eb="4">
      <t>ジュンビ</t>
    </rPh>
    <rPh sb="4" eb="5">
      <t>ヒ</t>
    </rPh>
    <phoneticPr fontId="2"/>
  </si>
  <si>
    <t>円</t>
    <rPh sb="0" eb="1">
      <t>エン</t>
    </rPh>
    <phoneticPr fontId="3"/>
  </si>
  <si>
    <t>その他の内容</t>
    <phoneticPr fontId="3"/>
  </si>
  <si>
    <t>② 仮設建物費</t>
    <rPh sb="2" eb="4">
      <t>カセツ</t>
    </rPh>
    <rPh sb="4" eb="6">
      <t>タテモノ</t>
    </rPh>
    <rPh sb="6" eb="7">
      <t>ヒ</t>
    </rPh>
    <phoneticPr fontId="4"/>
  </si>
  <si>
    <t>-1-1 監理事務所</t>
    <rPh sb="5" eb="7">
      <t>カンリ</t>
    </rPh>
    <rPh sb="7" eb="9">
      <t>ジム</t>
    </rPh>
    <rPh sb="9" eb="10">
      <t>ショ</t>
    </rPh>
    <phoneticPr fontId="4"/>
  </si>
  <si>
    <t>-2 現場事務所</t>
    <rPh sb="3" eb="5">
      <t>ゲンバ</t>
    </rPh>
    <rPh sb="5" eb="7">
      <t>ジム</t>
    </rPh>
    <rPh sb="7" eb="8">
      <t>ショ</t>
    </rPh>
    <phoneticPr fontId="4"/>
  </si>
  <si>
    <t>-3 倉庫・下小屋</t>
    <rPh sb="3" eb="5">
      <t>ソウコ</t>
    </rPh>
    <rPh sb="6" eb="7">
      <t>シタ</t>
    </rPh>
    <rPh sb="7" eb="9">
      <t>ゴヤ</t>
    </rPh>
    <phoneticPr fontId="4"/>
  </si>
  <si>
    <t>設置期間</t>
    <rPh sb="0" eb="4">
      <t>セッチキカン</t>
    </rPh>
    <phoneticPr fontId="3"/>
  </si>
  <si>
    <t>か月</t>
    <rPh sb="1" eb="2">
      <t>ゲツ</t>
    </rPh>
    <phoneticPr fontId="3"/>
  </si>
  <si>
    <t>設置面積</t>
    <rPh sb="0" eb="4">
      <t>セッチメンセキ</t>
    </rPh>
    <phoneticPr fontId="3"/>
  </si>
  <si>
    <t>㎡</t>
    <phoneticPr fontId="3"/>
  </si>
  <si>
    <t>-4 宿　舎</t>
    <rPh sb="3" eb="4">
      <t>ヤド</t>
    </rPh>
    <rPh sb="5" eb="6">
      <t>シャ</t>
    </rPh>
    <phoneticPr fontId="4"/>
  </si>
  <si>
    <t>-5-1 作業員施設(休憩等)</t>
    <rPh sb="5" eb="8">
      <t>サギョウイン</t>
    </rPh>
    <rPh sb="8" eb="10">
      <t>シセツ</t>
    </rPh>
    <rPh sb="11" eb="13">
      <t>キュウケイ</t>
    </rPh>
    <rPh sb="13" eb="14">
      <t>ナド</t>
    </rPh>
    <phoneticPr fontId="4"/>
  </si>
  <si>
    <t>設置数</t>
    <rPh sb="0" eb="3">
      <t>セッチスウ</t>
    </rPh>
    <phoneticPr fontId="3"/>
  </si>
  <si>
    <t>か所</t>
    <rPh sb="1" eb="2">
      <t>ショ</t>
    </rPh>
    <phoneticPr fontId="3"/>
  </si>
  <si>
    <t>-5-2 作業員施設(一般便所)</t>
    <rPh sb="5" eb="8">
      <t>サギョウイン</t>
    </rPh>
    <rPh sb="8" eb="10">
      <t>シセツ</t>
    </rPh>
    <rPh sb="11" eb="13">
      <t>イッパン</t>
    </rPh>
    <rPh sb="13" eb="15">
      <t>ベンジョ</t>
    </rPh>
    <phoneticPr fontId="4"/>
  </si>
  <si>
    <t>-5-3 作業員施設(快適便所)</t>
    <rPh sb="5" eb="8">
      <t>サギョウイン</t>
    </rPh>
    <rPh sb="8" eb="10">
      <t>シセツ</t>
    </rPh>
    <rPh sb="11" eb="13">
      <t>カイテキ</t>
    </rPh>
    <rPh sb="13" eb="15">
      <t>ベンジョ</t>
    </rPh>
    <phoneticPr fontId="4"/>
  </si>
  <si>
    <t>-5-4 作業員施設(ｼｬﾜｰ室)</t>
    <rPh sb="5" eb="8">
      <t>サギョウイン</t>
    </rPh>
    <rPh sb="8" eb="10">
      <t>シセツ</t>
    </rPh>
    <rPh sb="15" eb="16">
      <t>シツ</t>
    </rPh>
    <phoneticPr fontId="4"/>
  </si>
  <si>
    <t>③ 工事施設費</t>
    <rPh sb="2" eb="4">
      <t>コウジ</t>
    </rPh>
    <rPh sb="4" eb="7">
      <t>シセツヒ</t>
    </rPh>
    <phoneticPr fontId="4"/>
  </si>
  <si>
    <t>-1 仮囲い</t>
    <rPh sb="3" eb="4">
      <t>カリ</t>
    </rPh>
    <rPh sb="4" eb="5">
      <t>カコ</t>
    </rPh>
    <phoneticPr fontId="4"/>
  </si>
  <si>
    <t>-2 工事用道路</t>
    <rPh sb="3" eb="5">
      <t>コウジ</t>
    </rPh>
    <rPh sb="5" eb="6">
      <t>ヨウ</t>
    </rPh>
    <rPh sb="6" eb="8">
      <t>ドウロ</t>
    </rPh>
    <phoneticPr fontId="4"/>
  </si>
  <si>
    <t>-3 歩道構台･仮設建物構台</t>
    <rPh sb="3" eb="5">
      <t>ホドウ</t>
    </rPh>
    <rPh sb="5" eb="7">
      <t>コウダイ</t>
    </rPh>
    <rPh sb="8" eb="10">
      <t>カセツ</t>
    </rPh>
    <rPh sb="10" eb="12">
      <t>タテモノ</t>
    </rPh>
    <rPh sb="12" eb="14">
      <t>コウダイ</t>
    </rPh>
    <phoneticPr fontId="4"/>
  </si>
  <si>
    <t>-4 場内通信設備</t>
    <rPh sb="3" eb="5">
      <t>ジョウナイ</t>
    </rPh>
    <rPh sb="5" eb="7">
      <t>ツウシン</t>
    </rPh>
    <rPh sb="7" eb="9">
      <t>セツビ</t>
    </rPh>
    <phoneticPr fontId="4"/>
  </si>
  <si>
    <t>設置規模</t>
    <rPh sb="0" eb="2">
      <t>セッチ</t>
    </rPh>
    <rPh sb="2" eb="4">
      <t>キボ</t>
    </rPh>
    <phoneticPr fontId="3"/>
  </si>
  <si>
    <t>ｍ</t>
    <phoneticPr fontId="3"/>
  </si>
  <si>
    <t>整備内容の選択</t>
    <rPh sb="5" eb="7">
      <t>センタク</t>
    </rPh>
    <phoneticPr fontId="3"/>
  </si>
  <si>
    <t>-9-1 その他</t>
    <rPh sb="7" eb="8">
      <t>タ</t>
    </rPh>
    <phoneticPr fontId="4"/>
  </si>
  <si>
    <t>-9-2 その他</t>
    <rPh sb="7" eb="8">
      <t>タ</t>
    </rPh>
    <phoneticPr fontId="4"/>
  </si>
  <si>
    <t>-9-3 その他</t>
    <rPh sb="7" eb="8">
      <t>タ</t>
    </rPh>
    <phoneticPr fontId="4"/>
  </si>
  <si>
    <t>④ 環境安全費</t>
    <rPh sb="2" eb="4">
      <t>カンキョウ</t>
    </rPh>
    <rPh sb="4" eb="6">
      <t>アンゼン</t>
    </rPh>
    <rPh sb="6" eb="7">
      <t>ヒ</t>
    </rPh>
    <phoneticPr fontId="4"/>
  </si>
  <si>
    <t>-1 安全標識</t>
    <rPh sb="3" eb="5">
      <t>アンゼン</t>
    </rPh>
    <rPh sb="5" eb="7">
      <t>ヒョウシキ</t>
    </rPh>
    <phoneticPr fontId="4"/>
  </si>
  <si>
    <t>-2 消火設備等</t>
    <rPh sb="4" eb="5">
      <t>ヒ</t>
    </rPh>
    <rPh sb="5" eb="7">
      <t>セツビ</t>
    </rPh>
    <rPh sb="7" eb="8">
      <t>ナド</t>
    </rPh>
    <phoneticPr fontId="4"/>
  </si>
  <si>
    <t>-3 安全管理･合図等の要員</t>
    <rPh sb="3" eb="5">
      <t>アンゼン</t>
    </rPh>
    <rPh sb="5" eb="7">
      <t>カンリ</t>
    </rPh>
    <rPh sb="8" eb="10">
      <t>アイズ</t>
    </rPh>
    <rPh sb="10" eb="11">
      <t>トウ</t>
    </rPh>
    <rPh sb="12" eb="14">
      <t>ヨウイン</t>
    </rPh>
    <phoneticPr fontId="4"/>
  </si>
  <si>
    <t>交通誘導員Ａの延人･日</t>
    <rPh sb="7" eb="8">
      <t>ノベ</t>
    </rPh>
    <rPh sb="8" eb="9">
      <t>ヒト</t>
    </rPh>
    <rPh sb="10" eb="11">
      <t>ニチ</t>
    </rPh>
    <phoneticPr fontId="4"/>
  </si>
  <si>
    <t>交通誘導員Ｂの延人･日</t>
    <rPh sb="7" eb="8">
      <t>ノベ</t>
    </rPh>
    <rPh sb="8" eb="9">
      <t>ヒト</t>
    </rPh>
    <rPh sb="10" eb="11">
      <t>ニチ</t>
    </rPh>
    <phoneticPr fontId="4"/>
  </si>
  <si>
    <t>警備員の延人･日</t>
    <rPh sb="0" eb="3">
      <t>ケイビイン</t>
    </rPh>
    <rPh sb="4" eb="5">
      <t>ノベ</t>
    </rPh>
    <rPh sb="5" eb="6">
      <t>ヒト</t>
    </rPh>
    <rPh sb="7" eb="8">
      <t>ニチ</t>
    </rPh>
    <phoneticPr fontId="4"/>
  </si>
  <si>
    <t>-4 隣接物等の養生補償復旧</t>
    <rPh sb="3" eb="5">
      <t>リンセツ</t>
    </rPh>
    <rPh sb="5" eb="7">
      <t>ブツナド</t>
    </rPh>
    <rPh sb="8" eb="10">
      <t>ヨウジョウ</t>
    </rPh>
    <rPh sb="10" eb="12">
      <t>ホショウ</t>
    </rPh>
    <rPh sb="12" eb="14">
      <t>フッキュウ</t>
    </rPh>
    <phoneticPr fontId="4"/>
  </si>
  <si>
    <t>-5-3 その他</t>
    <rPh sb="7" eb="8">
      <t>タ</t>
    </rPh>
    <phoneticPr fontId="4"/>
  </si>
  <si>
    <t>-5-4 その他</t>
    <rPh sb="7" eb="8">
      <t>タ</t>
    </rPh>
    <phoneticPr fontId="4"/>
  </si>
  <si>
    <t>-5-5 その他</t>
    <rPh sb="7" eb="8">
      <t>タ</t>
    </rPh>
    <phoneticPr fontId="4"/>
  </si>
  <si>
    <t>-6-1 安全保安･環境</t>
    <rPh sb="5" eb="7">
      <t>アンゼン</t>
    </rPh>
    <rPh sb="7" eb="9">
      <t>ホアン</t>
    </rPh>
    <rPh sb="10" eb="12">
      <t>カンキョウ</t>
    </rPh>
    <phoneticPr fontId="4"/>
  </si>
  <si>
    <t>-6-2 安全保安･環境</t>
    <rPh sb="5" eb="7">
      <t>アンゼン</t>
    </rPh>
    <rPh sb="7" eb="9">
      <t>ホアン</t>
    </rPh>
    <rPh sb="10" eb="12">
      <t>カンキョウ</t>
    </rPh>
    <phoneticPr fontId="4"/>
  </si>
  <si>
    <t>-7 測定費</t>
    <rPh sb="3" eb="5">
      <t>ソクテイ</t>
    </rPh>
    <rPh sb="5" eb="6">
      <t>ヒ</t>
    </rPh>
    <phoneticPr fontId="4"/>
  </si>
  <si>
    <t>-8 架空線防護等</t>
    <rPh sb="3" eb="5">
      <t>カクウ</t>
    </rPh>
    <rPh sb="5" eb="6">
      <t>セン</t>
    </rPh>
    <rPh sb="6" eb="8">
      <t>ボウゴ</t>
    </rPh>
    <rPh sb="8" eb="9">
      <t>トウ</t>
    </rPh>
    <phoneticPr fontId="4"/>
  </si>
  <si>
    <t>⑤ 動力用水光熱費</t>
    <phoneticPr fontId="3"/>
  </si>
  <si>
    <t>-1-1 工事用電気料金</t>
    <rPh sb="5" eb="8">
      <t>コウジヨウ</t>
    </rPh>
    <rPh sb="8" eb="10">
      <t>デンキ</t>
    </rPh>
    <rPh sb="10" eb="12">
      <t>リョウキン</t>
    </rPh>
    <phoneticPr fontId="4"/>
  </si>
  <si>
    <t>-4 上記以外の燃料費</t>
    <rPh sb="3" eb="5">
      <t>ジョウキ</t>
    </rPh>
    <rPh sb="5" eb="7">
      <t>イガイ</t>
    </rPh>
    <rPh sb="8" eb="10">
      <t>ネンリョウ</t>
    </rPh>
    <rPh sb="10" eb="11">
      <t>ヒ</t>
    </rPh>
    <phoneticPr fontId="4"/>
  </si>
  <si>
    <t>-5-1 その他</t>
    <rPh sb="7" eb="8">
      <t>タ</t>
    </rPh>
    <phoneticPr fontId="4"/>
  </si>
  <si>
    <t>-5-2 その他</t>
    <rPh sb="7" eb="8">
      <t>タ</t>
    </rPh>
    <phoneticPr fontId="4"/>
  </si>
  <si>
    <t>使用期間</t>
    <rPh sb="0" eb="4">
      <t>シヨウキカン</t>
    </rPh>
    <phoneticPr fontId="3"/>
  </si>
  <si>
    <t>⑥ 屋外整理清掃費</t>
    <rPh sb="2" eb="4">
      <t>オクガイ</t>
    </rPh>
    <rPh sb="4" eb="6">
      <t>セイリ</t>
    </rPh>
    <rPh sb="6" eb="8">
      <t>セイソウ</t>
    </rPh>
    <rPh sb="8" eb="9">
      <t>ヒ</t>
    </rPh>
    <phoneticPr fontId="4"/>
  </si>
  <si>
    <t>-1 屋外の後片付け</t>
    <rPh sb="3" eb="5">
      <t>オクガイ</t>
    </rPh>
    <rPh sb="6" eb="7">
      <t>アト</t>
    </rPh>
    <rPh sb="7" eb="8">
      <t>カタ</t>
    </rPh>
    <rPh sb="8" eb="9">
      <t>ツ</t>
    </rPh>
    <phoneticPr fontId="4"/>
  </si>
  <si>
    <t>-3 除雪</t>
    <rPh sb="3" eb="5">
      <t>ジョセツ</t>
    </rPh>
    <phoneticPr fontId="4"/>
  </si>
  <si>
    <t>-4-1 その他</t>
    <rPh sb="7" eb="8">
      <t>タ</t>
    </rPh>
    <phoneticPr fontId="4"/>
  </si>
  <si>
    <t>-4-2 その他</t>
    <rPh sb="7" eb="8">
      <t>タ</t>
    </rPh>
    <phoneticPr fontId="4"/>
  </si>
  <si>
    <t>-4-3 その他</t>
    <rPh sb="7" eb="8">
      <t>タ</t>
    </rPh>
    <phoneticPr fontId="4"/>
  </si>
  <si>
    <t>（定置式揚重機）</t>
    <rPh sb="1" eb="4">
      <t>テイチシキ</t>
    </rPh>
    <rPh sb="4" eb="7">
      <t>ヨウジュウキ</t>
    </rPh>
    <phoneticPr fontId="3"/>
  </si>
  <si>
    <t>（移動式揚重機）</t>
    <phoneticPr fontId="3"/>
  </si>
  <si>
    <t>（その他の揚重機）</t>
    <phoneticPr fontId="3"/>
  </si>
  <si>
    <t>-3 雑機械器具</t>
    <rPh sb="3" eb="4">
      <t>ザツ</t>
    </rPh>
    <rPh sb="4" eb="6">
      <t>キカイ</t>
    </rPh>
    <rPh sb="6" eb="8">
      <t>キグ</t>
    </rPh>
    <phoneticPr fontId="4"/>
  </si>
  <si>
    <t>その内容</t>
    <phoneticPr fontId="3"/>
  </si>
  <si>
    <t>その他のｼｽﾃﾑ</t>
    <phoneticPr fontId="3"/>
  </si>
  <si>
    <t>実施回数</t>
    <rPh sb="0" eb="2">
      <t>ジッシ</t>
    </rPh>
    <rPh sb="2" eb="4">
      <t>カイスウ</t>
    </rPh>
    <phoneticPr fontId="4"/>
  </si>
  <si>
    <t>本シートの入力をお願いします。</t>
  </si>
  <si>
    <t>特定住宅瑕疵担保責任の履行の確保等に関する法律（住宅瑕疵担保履行法）の対象の場合は「有」を選択します。</t>
    <rPh sb="38" eb="40">
      <t>バアイ</t>
    </rPh>
    <rPh sb="45" eb="47">
      <t>センタク</t>
    </rPh>
    <phoneticPr fontId="3"/>
  </si>
  <si>
    <t>上記金額の計上方法を選択します。</t>
    <rPh sb="0" eb="2">
      <t>ジョウキ</t>
    </rPh>
    <rPh sb="2" eb="4">
      <t>キンガク</t>
    </rPh>
    <phoneticPr fontId="3"/>
  </si>
  <si>
    <t>←</t>
  </si>
  <si>
    <t>小規模な整地及び除草等、工事用地の整理・清掃に要した費用を入力します。</t>
    <phoneticPr fontId="3"/>
  </si>
  <si>
    <t>施工のため、街路樹・標識等の公設物を移設、撤去・復旧等に要した費用を入力します。</t>
    <phoneticPr fontId="3"/>
  </si>
  <si>
    <r>
      <t>御社の社名を入力します。
　例示：</t>
    </r>
    <r>
      <rPr>
        <b/>
        <sz val="10"/>
        <color theme="1"/>
        <rFont val="ＭＳ 明朝"/>
        <family val="1"/>
        <charset val="128"/>
      </rPr>
      <t>○○建設株式会社○○支店</t>
    </r>
    <r>
      <rPr>
        <sz val="10"/>
        <color theme="1"/>
        <rFont val="ＭＳ 明朝"/>
        <family val="1"/>
        <charset val="128"/>
      </rPr>
      <t xml:space="preserve">  </t>
    </r>
    <r>
      <rPr>
        <b/>
        <sz val="10"/>
        <color theme="1"/>
        <rFont val="ＭＳ 明朝"/>
        <family val="1"/>
        <charset val="128"/>
      </rPr>
      <t>○○建築○○・○○・○○建設工事共同企業体</t>
    </r>
    <rPh sb="0" eb="2">
      <t>オンシャ</t>
    </rPh>
    <rPh sb="3" eb="4">
      <t>シャ</t>
    </rPh>
    <phoneticPr fontId="3"/>
  </si>
  <si>
    <r>
      <t>調査対象となる工事の請負契約書に記載された発注者の機関の名称を入力します。　例示：</t>
    </r>
    <r>
      <rPr>
        <b/>
        <sz val="10"/>
        <color theme="1"/>
        <rFont val="ＭＳ 明朝"/>
        <family val="1"/>
        <charset val="128"/>
      </rPr>
      <t>○○省○○局</t>
    </r>
    <phoneticPr fontId="3"/>
  </si>
  <si>
    <r>
      <rPr>
        <sz val="11"/>
        <color theme="1"/>
        <rFont val="ＭＳ 明朝"/>
        <family val="1"/>
        <charset val="128"/>
      </rPr>
      <t>円</t>
    </r>
    <r>
      <rPr>
        <sz val="9"/>
        <color theme="1"/>
        <rFont val="ＭＳ 明朝"/>
        <family val="1"/>
        <charset val="128"/>
      </rPr>
      <t>税別</t>
    </r>
    <rPh sb="0" eb="1">
      <t>エン</t>
    </rPh>
    <rPh sb="1" eb="2">
      <t>ゼイ</t>
    </rPh>
    <rPh sb="2" eb="3">
      <t>ベツ</t>
    </rPh>
    <phoneticPr fontId="3"/>
  </si>
  <si>
    <r>
      <rPr>
        <b/>
        <sz val="10"/>
        <color theme="1"/>
        <rFont val="ＭＳ 明朝"/>
        <family val="1"/>
        <charset val="128"/>
      </rPr>
      <t>発生材</t>
    </r>
    <r>
      <rPr>
        <sz val="10"/>
        <color theme="1"/>
        <rFont val="ＭＳ 明朝"/>
        <family val="1"/>
        <charset val="128"/>
      </rPr>
      <t>の処分費用を入力します</t>
    </r>
    <rPh sb="0" eb="3">
      <t>ハッセイザイ</t>
    </rPh>
    <rPh sb="4" eb="6">
      <t>ショブン</t>
    </rPh>
    <rPh sb="6" eb="8">
      <t>ヒヨウ</t>
    </rPh>
    <rPh sb="9" eb="11">
      <t>ニュウリョク</t>
    </rPh>
    <phoneticPr fontId="3"/>
  </si>
  <si>
    <r>
      <rPr>
        <b/>
        <sz val="10"/>
        <color theme="1"/>
        <rFont val="ＭＳ 明朝"/>
        <family val="1"/>
        <charset val="128"/>
      </rPr>
      <t>発生土</t>
    </r>
    <r>
      <rPr>
        <sz val="10"/>
        <color theme="1"/>
        <rFont val="ＭＳ 明朝"/>
        <family val="1"/>
        <charset val="128"/>
      </rPr>
      <t>の処分費用を入力します</t>
    </r>
    <rPh sb="0" eb="3">
      <t>ハッセイド</t>
    </rPh>
    <rPh sb="4" eb="6">
      <t>ショブン</t>
    </rPh>
    <rPh sb="6" eb="8">
      <t>ヒヨウ</t>
    </rPh>
    <rPh sb="9" eb="11">
      <t>ニュウリョク</t>
    </rPh>
    <phoneticPr fontId="3"/>
  </si>
  <si>
    <r>
      <rPr>
        <b/>
        <sz val="10"/>
        <color theme="1"/>
        <rFont val="ＭＳ 明朝"/>
        <family val="1"/>
        <charset val="128"/>
      </rPr>
      <t>杭残土等</t>
    </r>
    <r>
      <rPr>
        <sz val="10"/>
        <color theme="1"/>
        <rFont val="ＭＳ 明朝"/>
        <family val="1"/>
        <charset val="128"/>
      </rPr>
      <t>の処分費用を入力します</t>
    </r>
    <rPh sb="3" eb="4">
      <t>ナド</t>
    </rPh>
    <rPh sb="5" eb="7">
      <t>ショブン</t>
    </rPh>
    <rPh sb="7" eb="9">
      <t>ヒヨウ</t>
    </rPh>
    <rPh sb="10" eb="12">
      <t>ニュウリョク</t>
    </rPh>
    <phoneticPr fontId="3"/>
  </si>
  <si>
    <r>
      <rPr>
        <b/>
        <u/>
        <sz val="10"/>
        <color theme="1"/>
        <rFont val="ＭＳ 明朝"/>
        <family val="1"/>
        <charset val="128"/>
      </rPr>
      <t>設計図書に基づき実施した</t>
    </r>
    <r>
      <rPr>
        <sz val="10"/>
        <color theme="1"/>
        <rFont val="ＭＳ 明朝"/>
        <family val="1"/>
        <charset val="128"/>
      </rPr>
      <t>、敷地測量・地盤調査に要した費用を入力します。</t>
    </r>
    <phoneticPr fontId="3"/>
  </si>
  <si>
    <r>
      <rPr>
        <b/>
        <sz val="10"/>
        <color theme="1"/>
        <rFont val="ＭＳ 明朝"/>
        <family val="1"/>
        <charset val="128"/>
      </rPr>
      <t>ガードマンＢＯＸ</t>
    </r>
    <r>
      <rPr>
        <sz val="10"/>
        <color theme="1"/>
        <rFont val="ＭＳ 明朝"/>
        <family val="1"/>
        <charset val="128"/>
      </rPr>
      <t>を設置した場合は、設置に要した費用及び設置期間を入力します。</t>
    </r>
    <rPh sb="25" eb="26">
      <t>オヨ</t>
    </rPh>
    <phoneticPr fontId="3"/>
  </si>
  <si>
    <t>-6-1 その他(ガードマンBOX)</t>
    <rPh sb="7" eb="8">
      <t>タ</t>
    </rPh>
    <phoneticPr fontId="4"/>
  </si>
  <si>
    <t>-6-2 その他</t>
    <rPh sb="7" eb="8">
      <t>タ</t>
    </rPh>
    <phoneticPr fontId="4"/>
  </si>
  <si>
    <t>-6-3 その他</t>
    <rPh sb="7" eb="8">
      <t>タ</t>
    </rPh>
    <phoneticPr fontId="4"/>
  </si>
  <si>
    <t>-6-4 その他</t>
    <rPh sb="7" eb="8">
      <t>タ</t>
    </rPh>
    <phoneticPr fontId="4"/>
  </si>
  <si>
    <t>敷地周囲等に設置した仮囲いに要した費用・設置規模(仮囲いの総延ｍ)・設置期間（主となる仮囲いのみ）を入力します。</t>
    <rPh sb="34" eb="36">
      <t>セッチ</t>
    </rPh>
    <phoneticPr fontId="3"/>
  </si>
  <si>
    <t>工事用看板の設置（場内･外を問わず）に要した費用を入力します。</t>
    <phoneticPr fontId="3"/>
  </si>
  <si>
    <t>施工のため、架空線（電線等）に保護カバー等を設置に要した費用を入力します。</t>
    <phoneticPr fontId="3"/>
  </si>
  <si>
    <t>工事に伴い必要としたガスの使用料を入力します。</t>
    <phoneticPr fontId="3"/>
  </si>
  <si>
    <t>工事に伴い必要とした前記以外の燃料（灯油等）に必要とした費用を入力します。</t>
    <phoneticPr fontId="3"/>
  </si>
  <si>
    <t>現場構内の除雪に要した費用を入力します。（除雪した雪を場外に搬出処分した場合は、その費用も含みます。）</t>
    <phoneticPr fontId="3"/>
  </si>
  <si>
    <t>⑦ 機械器具費</t>
    <rPh sb="2" eb="4">
      <t>キカイ</t>
    </rPh>
    <rPh sb="4" eb="6">
      <t>キグ</t>
    </rPh>
    <rPh sb="6" eb="7">
      <t>ヒ</t>
    </rPh>
    <phoneticPr fontId="4"/>
  </si>
  <si>
    <t>-1 測量機械器具</t>
    <rPh sb="3" eb="5">
      <t>ソクリョウ</t>
    </rPh>
    <rPh sb="5" eb="7">
      <t>キカイ</t>
    </rPh>
    <rPh sb="7" eb="9">
      <t>キグ</t>
    </rPh>
    <phoneticPr fontId="4"/>
  </si>
  <si>
    <t>-2 揚重機機械器具</t>
    <rPh sb="3" eb="6">
      <t>ヨウジュウキ</t>
    </rPh>
    <rPh sb="6" eb="8">
      <t>キカイ</t>
    </rPh>
    <rPh sb="8" eb="10">
      <t>キグ</t>
    </rPh>
    <phoneticPr fontId="4"/>
  </si>
  <si>
    <t>敷地測量等を行った場合の測量機械器具に要した費用（損料）を入力します。外部委託等で人件費が含まれる場合は「1. 共通仮設費に関する事項（1/1）① 準備費-1-1 敷地測量等」に入力します。
注）機器の購入費用は含みません。</t>
    <rPh sb="96" eb="97">
      <t>チュウ</t>
    </rPh>
    <rPh sb="98" eb="100">
      <t>キキ</t>
    </rPh>
    <rPh sb="101" eb="105">
      <t>コウニュウヒヨウ</t>
    </rPh>
    <rPh sb="106" eb="107">
      <t>フク</t>
    </rPh>
    <phoneticPr fontId="3"/>
  </si>
  <si>
    <t>移動式揚重機の「設置、運用、撤去」に要した費用の総額を入力します。（消費税は含まない）</t>
    <rPh sb="0" eb="2">
      <t>イドウ</t>
    </rPh>
    <phoneticPr fontId="3"/>
  </si>
  <si>
    <t>⑧ 情報システム費</t>
    <rPh sb="2" eb="4">
      <t>ジョウホウ</t>
    </rPh>
    <rPh sb="8" eb="9">
      <t>ヒ</t>
    </rPh>
    <phoneticPr fontId="4"/>
  </si>
  <si>
    <t>情報共有システム･アプリケーションに要した費用を入力します。</t>
    <rPh sb="0" eb="2">
      <t>ジョウホウ</t>
    </rPh>
    <rPh sb="2" eb="4">
      <t>キョウユウ</t>
    </rPh>
    <rPh sb="24" eb="26">
      <t>ニュウリョク</t>
    </rPh>
    <phoneticPr fontId="3"/>
  </si>
  <si>
    <t>遠隔臨場システム･アプリケーションに要した費用を入力します。</t>
    <rPh sb="0" eb="2">
      <t>エンカク</t>
    </rPh>
    <rPh sb="2" eb="4">
      <t>リンジョウ</t>
    </rPh>
    <rPh sb="24" eb="26">
      <t>ニュウリョク</t>
    </rPh>
    <phoneticPr fontId="3"/>
  </si>
  <si>
    <t>ＢＩＭシステム･アプリケーションに要した費用を入力します。</t>
    <rPh sb="23" eb="25">
      <t>ニュウリョク</t>
    </rPh>
    <phoneticPr fontId="3"/>
  </si>
  <si>
    <t>⑨ その他</t>
    <phoneticPr fontId="3"/>
  </si>
  <si>
    <t>1. 共通仮設費に関する事項（1/5）</t>
    <rPh sb="3" eb="5">
      <t>キョウツウ</t>
    </rPh>
    <rPh sb="5" eb="7">
      <t>カセツ</t>
    </rPh>
    <rPh sb="7" eb="8">
      <t>ヒ</t>
    </rPh>
    <rPh sb="9" eb="10">
      <t>カン</t>
    </rPh>
    <rPh sb="12" eb="14">
      <t>ジコウ</t>
    </rPh>
    <phoneticPr fontId="1"/>
  </si>
  <si>
    <t>０３　共通仮設費に関する事項（全5/5）</t>
    <rPh sb="3" eb="5">
      <t>キョウツウ</t>
    </rPh>
    <rPh sb="5" eb="7">
      <t>カセツ</t>
    </rPh>
    <rPh sb="7" eb="8">
      <t>ヒ</t>
    </rPh>
    <rPh sb="9" eb="10">
      <t>カン</t>
    </rPh>
    <rPh sb="12" eb="14">
      <t>ジコウ</t>
    </rPh>
    <rPh sb="15" eb="16">
      <t>ゼン</t>
    </rPh>
    <phoneticPr fontId="1"/>
  </si>
  <si>
    <t>本調査では、労働者を示す用語は以下の四種類とし、定義しています。</t>
    <rPh sb="0" eb="1">
      <t>ホン</t>
    </rPh>
    <rPh sb="1" eb="3">
      <t>チョウサ</t>
    </rPh>
    <rPh sb="6" eb="9">
      <t>ロウドウシャ</t>
    </rPh>
    <rPh sb="10" eb="11">
      <t>シメ</t>
    </rPh>
    <rPh sb="12" eb="14">
      <t>ヨウゴ</t>
    </rPh>
    <rPh sb="15" eb="17">
      <t>イカ</t>
    </rPh>
    <rPh sb="18" eb="19">
      <t>ヨン</t>
    </rPh>
    <rPh sb="19" eb="21">
      <t>シュルイ</t>
    </rPh>
    <rPh sb="24" eb="26">
      <t>テイギ</t>
    </rPh>
    <phoneticPr fontId="5"/>
  </si>
  <si>
    <t>① 労務管理費</t>
    <rPh sb="2" eb="4">
      <t>ロウム</t>
    </rPh>
    <rPh sb="4" eb="6">
      <t>カンリ</t>
    </rPh>
    <rPh sb="6" eb="7">
      <t>ヒ</t>
    </rPh>
    <phoneticPr fontId="5"/>
  </si>
  <si>
    <t>-1 募集･解散等</t>
    <rPh sb="3" eb="5">
      <t>ボシュウ</t>
    </rPh>
    <rPh sb="6" eb="8">
      <t>カイサン</t>
    </rPh>
    <rPh sb="8" eb="9">
      <t>ナド</t>
    </rPh>
    <phoneticPr fontId="5"/>
  </si>
  <si>
    <t>-2 厚生費等</t>
    <rPh sb="3" eb="6">
      <t>コウセイヒ</t>
    </rPh>
    <rPh sb="6" eb="7">
      <t>ナド</t>
    </rPh>
    <phoneticPr fontId="5"/>
  </si>
  <si>
    <t>-3 作業用具･被服等</t>
    <rPh sb="3" eb="5">
      <t>サギョウ</t>
    </rPh>
    <rPh sb="5" eb="7">
      <t>ヨウグ</t>
    </rPh>
    <rPh sb="8" eb="10">
      <t>ヒフク</t>
    </rPh>
    <rPh sb="10" eb="11">
      <t>ナド</t>
    </rPh>
    <phoneticPr fontId="3"/>
  </si>
  <si>
    <t>-4 食事･通勤等</t>
    <rPh sb="3" eb="5">
      <t>ショクジ</t>
    </rPh>
    <rPh sb="6" eb="8">
      <t>ツウキン</t>
    </rPh>
    <rPh sb="8" eb="9">
      <t>ナド</t>
    </rPh>
    <phoneticPr fontId="3"/>
  </si>
  <si>
    <t>-5 安全･衛生</t>
    <rPh sb="3" eb="5">
      <t>アンゼン</t>
    </rPh>
    <rPh sb="6" eb="8">
      <t>エイセイ</t>
    </rPh>
    <phoneticPr fontId="3"/>
  </si>
  <si>
    <t>-6 労災保険法以外の事業主負担</t>
    <rPh sb="3" eb="5">
      <t>ロウサイ</t>
    </rPh>
    <rPh sb="5" eb="8">
      <t>ホケンホウ</t>
    </rPh>
    <rPh sb="8" eb="10">
      <t>イガイ</t>
    </rPh>
    <rPh sb="11" eb="14">
      <t>ジギョウヌシ</t>
    </rPh>
    <rPh sb="14" eb="16">
      <t>フタン</t>
    </rPh>
    <phoneticPr fontId="3"/>
  </si>
  <si>
    <t>Ⅱ～Ⅳを対象に、慰安、娯楽及び厚生に要した費用を入力します。</t>
    <phoneticPr fontId="3"/>
  </si>
  <si>
    <t>Ⅱ～Ⅳを対象に、安全、衛生及び研修訓練等に要した費用を入力します。</t>
    <phoneticPr fontId="3"/>
  </si>
  <si>
    <t>Ⅱ～Ⅳを対象に、純工事費に含まれない作業用具、作業用被服等に要した費用を入力します。</t>
    <rPh sb="28" eb="29">
      <t>ナド</t>
    </rPh>
    <rPh sb="30" eb="31">
      <t>ヨウ</t>
    </rPh>
    <rPh sb="33" eb="35">
      <t>ヒヨウ</t>
    </rPh>
    <rPh sb="36" eb="38">
      <t>ニュウリョク</t>
    </rPh>
    <phoneticPr fontId="3"/>
  </si>
  <si>
    <t>-7-1 その他</t>
    <rPh sb="7" eb="8">
      <t>タ</t>
    </rPh>
    <phoneticPr fontId="4"/>
  </si>
  <si>
    <t>-7-2 その他</t>
    <rPh sb="7" eb="8">
      <t>タ</t>
    </rPh>
    <phoneticPr fontId="4"/>
  </si>
  <si>
    <t>② 租税公課</t>
    <rPh sb="2" eb="4">
      <t>ソゼイ</t>
    </rPh>
    <rPh sb="4" eb="6">
      <t>コウカ</t>
    </rPh>
    <phoneticPr fontId="5"/>
  </si>
  <si>
    <t>-1 印紙・証紙代等</t>
    <rPh sb="3" eb="5">
      <t>インシ</t>
    </rPh>
    <rPh sb="6" eb="8">
      <t>ショウシ</t>
    </rPh>
    <rPh sb="8" eb="9">
      <t>ダイ</t>
    </rPh>
    <rPh sb="9" eb="10">
      <t>トウ</t>
    </rPh>
    <phoneticPr fontId="5"/>
  </si>
  <si>
    <t>契約書(下請契約含む)の印紙代及び申請･謄抄本登記等の証紙代、固定資産税･自動車税等の租税公課及び諸官庁手続き費用等に要した費用を入力します。</t>
    <rPh sb="57" eb="58">
      <t>ナド</t>
    </rPh>
    <rPh sb="59" eb="60">
      <t>ヨウ</t>
    </rPh>
    <rPh sb="62" eb="64">
      <t>ヒヨウ</t>
    </rPh>
    <rPh sb="65" eb="67">
      <t>ニュウリョク</t>
    </rPh>
    <phoneticPr fontId="3"/>
  </si>
  <si>
    <t>-2-1 その他</t>
    <rPh sb="7" eb="8">
      <t>タ</t>
    </rPh>
    <phoneticPr fontId="4"/>
  </si>
  <si>
    <t>-2-2 その他</t>
    <rPh sb="7" eb="8">
      <t>タ</t>
    </rPh>
    <phoneticPr fontId="4"/>
  </si>
  <si>
    <t>③ 保険料</t>
    <rPh sb="2" eb="5">
      <t>ホケンリョウ</t>
    </rPh>
    <phoneticPr fontId="5"/>
  </si>
  <si>
    <t>-1 火災保険料</t>
    <rPh sb="3" eb="5">
      <t>カサイ</t>
    </rPh>
    <rPh sb="5" eb="7">
      <t>ホケン</t>
    </rPh>
    <rPh sb="7" eb="8">
      <t>リョウ</t>
    </rPh>
    <phoneticPr fontId="5"/>
  </si>
  <si>
    <t>-2 建設工事保険料</t>
    <rPh sb="3" eb="5">
      <t>ケンセツ</t>
    </rPh>
    <rPh sb="5" eb="7">
      <t>コウジ</t>
    </rPh>
    <rPh sb="7" eb="9">
      <t>ホケン</t>
    </rPh>
    <rPh sb="9" eb="10">
      <t>リョウ</t>
    </rPh>
    <phoneticPr fontId="5"/>
  </si>
  <si>
    <t>-3 組立保険料</t>
    <rPh sb="3" eb="5">
      <t>クミタテ</t>
    </rPh>
    <rPh sb="5" eb="7">
      <t>ホケン</t>
    </rPh>
    <rPh sb="7" eb="8">
      <t>リョウ</t>
    </rPh>
    <phoneticPr fontId="5"/>
  </si>
  <si>
    <t>-4 特約保険料</t>
    <rPh sb="3" eb="5">
      <t>トクヤク</t>
    </rPh>
    <rPh sb="5" eb="7">
      <t>ホケン</t>
    </rPh>
    <rPh sb="7" eb="8">
      <t>リョウ</t>
    </rPh>
    <phoneticPr fontId="5"/>
  </si>
  <si>
    <t>-5 賠償責任保険料</t>
    <rPh sb="3" eb="5">
      <t>バイショウ</t>
    </rPh>
    <rPh sb="5" eb="7">
      <t>セキニン</t>
    </rPh>
    <rPh sb="7" eb="9">
      <t>ホケン</t>
    </rPh>
    <rPh sb="9" eb="10">
      <t>リョウ</t>
    </rPh>
    <phoneticPr fontId="5"/>
  </si>
  <si>
    <t>工事として組立保険に加入した場合の保険料の総額を入力します。工事期間中の保険料を入力します。</t>
  </si>
  <si>
    <t>工事として特約保険に加入した場合の保険料の総額を入力します。工事期間中の保険料を入力します。</t>
  </si>
  <si>
    <t>工事として建設工事保険に加入した場合の保険料の総額を入力します。工事期間中の保険料を入力します。</t>
    <phoneticPr fontId="3"/>
  </si>
  <si>
    <t>工事として賠償責任保険に加入した場合の保険料の総額を入力します。工事期間中の保険料を入力します。</t>
    <phoneticPr fontId="3"/>
  </si>
  <si>
    <t>自動車損害賠償責任保険、自家用自動車総合保険、車両保険等に加入している場合の工事期間中の保険料を入力します。</t>
    <phoneticPr fontId="3"/>
  </si>
  <si>
    <t>④ 従業員給与手当</t>
    <rPh sb="2" eb="5">
      <t>ジュウギョウイン</t>
    </rPh>
    <rPh sb="5" eb="7">
      <t>キュウヨ</t>
    </rPh>
    <rPh sb="7" eb="9">
      <t>テアテ</t>
    </rPh>
    <phoneticPr fontId="5"/>
  </si>
  <si>
    <t>発注者指定内容</t>
    <rPh sb="0" eb="3">
      <t>ハッチュウシャ</t>
    </rPh>
    <rPh sb="3" eb="5">
      <t>シテイ</t>
    </rPh>
    <rPh sb="5" eb="7">
      <t>ナイヨウ</t>
    </rPh>
    <phoneticPr fontId="3"/>
  </si>
  <si>
    <t>-1 Ⅰ現場従業員</t>
    <rPh sb="4" eb="6">
      <t>ゲンバ</t>
    </rPh>
    <rPh sb="6" eb="9">
      <t>ジュウギョウイン</t>
    </rPh>
    <phoneticPr fontId="3"/>
  </si>
  <si>
    <t>-2-1 Ⅱ現場雇用従業員</t>
    <rPh sb="6" eb="8">
      <t>ゲンバ</t>
    </rPh>
    <rPh sb="8" eb="10">
      <t>コヨウ</t>
    </rPh>
    <rPh sb="10" eb="13">
      <t>ジュウギョウイン</t>
    </rPh>
    <phoneticPr fontId="3"/>
  </si>
  <si>
    <t>-2-2 Ⅲ現場雇用労働者</t>
    <rPh sb="6" eb="8">
      <t>ゲンバ</t>
    </rPh>
    <rPh sb="8" eb="10">
      <t>コヨウ</t>
    </rPh>
    <rPh sb="10" eb="13">
      <t>ロウドウシャ</t>
    </rPh>
    <phoneticPr fontId="3"/>
  </si>
  <si>
    <t>-2-3 外注人件費</t>
    <rPh sb="5" eb="7">
      <t>ガイチュウ</t>
    </rPh>
    <rPh sb="7" eb="10">
      <t>ジンケンヒ</t>
    </rPh>
    <phoneticPr fontId="3"/>
  </si>
  <si>
    <t>-3 Ⅰ～Ⅱ厚生施設等</t>
    <rPh sb="6" eb="8">
      <t>コウセイ</t>
    </rPh>
    <rPh sb="8" eb="10">
      <t>シセツ</t>
    </rPh>
    <rPh sb="10" eb="11">
      <t>ナド</t>
    </rPh>
    <phoneticPr fontId="3"/>
  </si>
  <si>
    <t>⑤ 施工図等作成費</t>
    <rPh sb="2" eb="4">
      <t>セコウ</t>
    </rPh>
    <rPh sb="4" eb="5">
      <t>ズ</t>
    </rPh>
    <rPh sb="5" eb="6">
      <t>ナド</t>
    </rPh>
    <rPh sb="6" eb="8">
      <t>サクセイ</t>
    </rPh>
    <rPh sb="8" eb="9">
      <t>ヒ</t>
    </rPh>
    <phoneticPr fontId="5"/>
  </si>
  <si>
    <t>-1 施工図作成</t>
    <rPh sb="3" eb="5">
      <t>セコウ</t>
    </rPh>
    <rPh sb="5" eb="6">
      <t>ズ</t>
    </rPh>
    <rPh sb="6" eb="8">
      <t>サクセイ</t>
    </rPh>
    <phoneticPr fontId="5"/>
  </si>
  <si>
    <t>-2 完成図作成</t>
    <rPh sb="3" eb="5">
      <t>カンセイ</t>
    </rPh>
    <rPh sb="5" eb="6">
      <t>ズ</t>
    </rPh>
    <rPh sb="6" eb="8">
      <t>サクセイ</t>
    </rPh>
    <phoneticPr fontId="5"/>
  </si>
  <si>
    <t>-3 積算業務</t>
    <rPh sb="3" eb="5">
      <t>セキサン</t>
    </rPh>
    <rPh sb="5" eb="7">
      <t>ギョウム</t>
    </rPh>
    <phoneticPr fontId="5"/>
  </si>
  <si>
    <t>-4-1 その他</t>
    <rPh sb="7" eb="8">
      <t>タ</t>
    </rPh>
    <phoneticPr fontId="5"/>
  </si>
  <si>
    <t>-4-2 その他</t>
    <rPh sb="7" eb="8">
      <t>タ</t>
    </rPh>
    <phoneticPr fontId="5"/>
  </si>
  <si>
    <t>-5-1 その他</t>
    <rPh sb="7" eb="8">
      <t>タ</t>
    </rPh>
    <phoneticPr fontId="5"/>
  </si>
  <si>
    <t>-5-2 その他</t>
    <rPh sb="7" eb="8">
      <t>タ</t>
    </rPh>
    <phoneticPr fontId="5"/>
  </si>
  <si>
    <t>-4 BIMに関する業務</t>
    <rPh sb="7" eb="8">
      <t>カン</t>
    </rPh>
    <rPh sb="10" eb="12">
      <t>ギョウム</t>
    </rPh>
    <phoneticPr fontId="5"/>
  </si>
  <si>
    <t>⑥ 退職金</t>
    <rPh sb="2" eb="5">
      <t>タイショクキン</t>
    </rPh>
    <phoneticPr fontId="5"/>
  </si>
  <si>
    <t>-1 退職給付引当金繰入額</t>
  </si>
  <si>
    <t>-2 退職金</t>
    <rPh sb="3" eb="6">
      <t>タイショクキン</t>
    </rPh>
    <phoneticPr fontId="5"/>
  </si>
  <si>
    <t>現場従業員の退職給付引当への繰入額について、工事原価で負担した額を入力します。</t>
    <phoneticPr fontId="3"/>
  </si>
  <si>
    <t>現場雇用従業員及び現場雇用労働者の退職手当について、工事原価で負担した額を入力します。</t>
    <phoneticPr fontId="3"/>
  </si>
  <si>
    <t>⑦ 法定福利費</t>
    <rPh sb="2" eb="4">
      <t>ホウテイ</t>
    </rPh>
    <rPh sb="4" eb="6">
      <t>フクリ</t>
    </rPh>
    <rPh sb="6" eb="7">
      <t>ヒ</t>
    </rPh>
    <phoneticPr fontId="5"/>
  </si>
  <si>
    <t>-1 労災保険料</t>
    <rPh sb="3" eb="5">
      <t>ロウサイ</t>
    </rPh>
    <rPh sb="5" eb="7">
      <t>ホケン</t>
    </rPh>
    <rPh sb="7" eb="8">
      <t>リョウ</t>
    </rPh>
    <phoneticPr fontId="5"/>
  </si>
  <si>
    <t>-6 法定外労災補償制度掛金</t>
    <phoneticPr fontId="3"/>
  </si>
  <si>
    <t>-7 自動車保険料</t>
    <rPh sb="3" eb="6">
      <t>ジドウシャ</t>
    </rPh>
    <rPh sb="6" eb="8">
      <t>ホケン</t>
    </rPh>
    <rPh sb="8" eb="9">
      <t>リョウ</t>
    </rPh>
    <phoneticPr fontId="5"/>
  </si>
  <si>
    <t>-8-1 その他</t>
    <rPh sb="7" eb="8">
      <t>タ</t>
    </rPh>
    <phoneticPr fontId="5"/>
  </si>
  <si>
    <t>-8-2 その他</t>
    <rPh sb="7" eb="8">
      <t>タ</t>
    </rPh>
    <phoneticPr fontId="5"/>
  </si>
  <si>
    <t>-2 雇用保険料</t>
    <rPh sb="3" eb="5">
      <t>コヨウ</t>
    </rPh>
    <rPh sb="5" eb="8">
      <t>ホケンリョウ</t>
    </rPh>
    <phoneticPr fontId="5"/>
  </si>
  <si>
    <t>-3 健康保険料</t>
    <rPh sb="3" eb="5">
      <t>ケンコウ</t>
    </rPh>
    <rPh sb="5" eb="8">
      <t>ホケンリョウ</t>
    </rPh>
    <phoneticPr fontId="5"/>
  </si>
  <si>
    <t>-4 厚生年金保険料</t>
    <rPh sb="3" eb="5">
      <t>コウセイ</t>
    </rPh>
    <rPh sb="5" eb="7">
      <t>ネンキン</t>
    </rPh>
    <rPh sb="7" eb="9">
      <t>ホケン</t>
    </rPh>
    <rPh sb="9" eb="10">
      <t>リョウ</t>
    </rPh>
    <phoneticPr fontId="5"/>
  </si>
  <si>
    <t>-5 建設業退職金共済組合掛金</t>
    <phoneticPr fontId="3"/>
  </si>
  <si>
    <t>-6-1 その他</t>
    <rPh sb="7" eb="8">
      <t>タ</t>
    </rPh>
    <phoneticPr fontId="5"/>
  </si>
  <si>
    <t>-6-2 その他</t>
    <rPh sb="7" eb="8">
      <t>タ</t>
    </rPh>
    <phoneticPr fontId="5"/>
  </si>
  <si>
    <t>Ⅰ～Ⅲを対象とした雇用保険料の「事業主負担額」を入力します。</t>
    <phoneticPr fontId="3"/>
  </si>
  <si>
    <t>Ⅰ～Ⅲを対象とした健康保険料の「事業主負担額」を入力します。</t>
    <phoneticPr fontId="3"/>
  </si>
  <si>
    <t>Ⅰ～Ⅲを対象とした厚生年金保険料の「事業主負担額」を入力します。</t>
    <phoneticPr fontId="3"/>
  </si>
  <si>
    <t>⑧ 福利厚生費</t>
    <rPh sb="2" eb="4">
      <t>フクリ</t>
    </rPh>
    <rPh sb="4" eb="6">
      <t>コウセイ</t>
    </rPh>
    <rPh sb="6" eb="7">
      <t>ヒ</t>
    </rPh>
    <phoneticPr fontId="5"/>
  </si>
  <si>
    <t>-1 福利厚生</t>
    <rPh sb="3" eb="5">
      <t>フクリ</t>
    </rPh>
    <rPh sb="5" eb="7">
      <t>コウセイ</t>
    </rPh>
    <phoneticPr fontId="5"/>
  </si>
  <si>
    <t>-2-1 その他</t>
    <rPh sb="7" eb="8">
      <t>タ</t>
    </rPh>
    <phoneticPr fontId="5"/>
  </si>
  <si>
    <t>-2-2 その他</t>
    <rPh sb="7" eb="8">
      <t>タ</t>
    </rPh>
    <phoneticPr fontId="5"/>
  </si>
  <si>
    <t>Ⅰを対象に、慰安、娯楽、厚生、貸与被服、健康診断、医療、慶弔見舞等に要した費用を入力します。</t>
    <phoneticPr fontId="3"/>
  </si>
  <si>
    <t>⑨ 事務用品費</t>
    <rPh sb="2" eb="4">
      <t>ジム</t>
    </rPh>
    <rPh sb="4" eb="6">
      <t>ヨウヒン</t>
    </rPh>
    <rPh sb="6" eb="7">
      <t>ヒ</t>
    </rPh>
    <phoneticPr fontId="5"/>
  </si>
  <si>
    <t>-1 事務用消耗品</t>
    <rPh sb="3" eb="6">
      <t>ジムヨウ</t>
    </rPh>
    <rPh sb="6" eb="8">
      <t>ショウモウ</t>
    </rPh>
    <rPh sb="8" eb="9">
      <t>ヒン</t>
    </rPh>
    <phoneticPr fontId="5"/>
  </si>
  <si>
    <t>-3 図書その他</t>
    <rPh sb="3" eb="5">
      <t>トショ</t>
    </rPh>
    <rPh sb="7" eb="8">
      <t>タ</t>
    </rPh>
    <phoneticPr fontId="5"/>
  </si>
  <si>
    <t>-2 事務用備品費</t>
    <phoneticPr fontId="3"/>
  </si>
  <si>
    <t>ＯＡ機器、複写機等のリース・レンタル料金及び修理費等に要した費用を入力します。</t>
    <phoneticPr fontId="3"/>
  </si>
  <si>
    <t>契約書･工事･完成図、工事･竣工写真、新聞、仕様書等、製図用品等の購入･製本等に要した費用を入力します。</t>
    <rPh sb="46" eb="48">
      <t>ニュウリョク</t>
    </rPh>
    <phoneticPr fontId="3"/>
  </si>
  <si>
    <t>⑩ 通信交通費</t>
    <rPh sb="2" eb="4">
      <t>ツウシン</t>
    </rPh>
    <rPh sb="4" eb="6">
      <t>コウツウ</t>
    </rPh>
    <rPh sb="6" eb="7">
      <t>ヒ</t>
    </rPh>
    <phoneticPr fontId="5"/>
  </si>
  <si>
    <t>-1 通信費</t>
    <rPh sb="3" eb="6">
      <t>ツウシンヒ</t>
    </rPh>
    <phoneticPr fontId="5"/>
  </si>
  <si>
    <t>-2 交通費</t>
    <rPh sb="3" eb="6">
      <t>コウツウヒ</t>
    </rPh>
    <phoneticPr fontId="5"/>
  </si>
  <si>
    <t>-3 旅費</t>
    <rPh sb="3" eb="5">
      <t>リョヒ</t>
    </rPh>
    <phoneticPr fontId="5"/>
  </si>
  <si>
    <t>⑪ 補償費</t>
    <rPh sb="2" eb="4">
      <t>ホショウ</t>
    </rPh>
    <rPh sb="4" eb="5">
      <t>ヒ</t>
    </rPh>
    <phoneticPr fontId="5"/>
  </si>
  <si>
    <t>-1 一般補償費</t>
    <rPh sb="3" eb="5">
      <t>イッパン</t>
    </rPh>
    <rPh sb="5" eb="7">
      <t>ホショウ</t>
    </rPh>
    <rPh sb="7" eb="8">
      <t>ヒ</t>
    </rPh>
    <phoneticPr fontId="5"/>
  </si>
  <si>
    <t>-2 完成工事補償引当金繰入額</t>
    <phoneticPr fontId="3"/>
  </si>
  <si>
    <t>-3-1 その他</t>
    <rPh sb="7" eb="8">
      <t>タ</t>
    </rPh>
    <phoneticPr fontId="5"/>
  </si>
  <si>
    <t>-3-2 その他</t>
    <rPh sb="7" eb="8">
      <t>タ</t>
    </rPh>
    <phoneticPr fontId="5"/>
  </si>
  <si>
    <t>⑫ その他</t>
    <rPh sb="4" eb="5">
      <t>タ</t>
    </rPh>
    <phoneticPr fontId="5"/>
  </si>
  <si>
    <t>-1 会議費</t>
    <rPh sb="3" eb="6">
      <t>カイギヒ</t>
    </rPh>
    <phoneticPr fontId="5"/>
  </si>
  <si>
    <t>-2 諸会費</t>
    <rPh sb="3" eb="6">
      <t>ショカイヒ</t>
    </rPh>
    <phoneticPr fontId="5"/>
  </si>
  <si>
    <t>-3 式典費</t>
    <rPh sb="3" eb="5">
      <t>シキテン</t>
    </rPh>
    <rPh sb="5" eb="6">
      <t>ヒ</t>
    </rPh>
    <phoneticPr fontId="5"/>
  </si>
  <si>
    <t>-4 工事登録等の費用</t>
    <rPh sb="3" eb="5">
      <t>コウジ</t>
    </rPh>
    <rPh sb="5" eb="8">
      <t>トウロクナド</t>
    </rPh>
    <rPh sb="9" eb="11">
      <t>ヒヨウ</t>
    </rPh>
    <phoneticPr fontId="5"/>
  </si>
  <si>
    <t>-5-1 原価性経費配賦額</t>
    <phoneticPr fontId="3"/>
  </si>
  <si>
    <t>-5-1-1 一般補償費</t>
    <rPh sb="7" eb="9">
      <t>イッパン</t>
    </rPh>
    <rPh sb="9" eb="11">
      <t>ホショウ</t>
    </rPh>
    <rPh sb="11" eb="12">
      <t>ヒ</t>
    </rPh>
    <phoneticPr fontId="5"/>
  </si>
  <si>
    <t>-5-1-2 実験･試験費等</t>
    <phoneticPr fontId="3"/>
  </si>
  <si>
    <t>来客接待、各種打合せ、その他会合等に要した費用を入力します。</t>
    <phoneticPr fontId="3"/>
  </si>
  <si>
    <t>協会費、組合費、町会費、協力会費、賛助会等の会費及び近隣への慶弔費等に要した費用を入力します。</t>
    <phoneticPr fontId="3"/>
  </si>
  <si>
    <t>起工、地鎮、上棟、竣工等の式典(施設含む)に要した費用を入力します。</t>
    <phoneticPr fontId="3"/>
  </si>
  <si>
    <t>現場を支援した、人件費･物件･家賃･光熱水･通信･減価償却費等に要した費用です。</t>
    <phoneticPr fontId="3"/>
  </si>
  <si>
    <t>Ⅰ及びⅡを対象に、本支店･発注者との連絡交通費(連絡車の燃料･使用料･修理費、ﾀｸｼｰ代等)を入力します。</t>
    <phoneticPr fontId="3"/>
  </si>
  <si>
    <t>工事施工に伴って通常発生する騒音･振動･濁水･工事車両通行等に対して、第三者に支払われた補償費を入力します。</t>
    <phoneticPr fontId="3"/>
  </si>
  <si>
    <t>完成工事に対して見積計上した、完成工事補償引当金の繰入額を入力します。</t>
    <phoneticPr fontId="3"/>
  </si>
  <si>
    <t>工事期間中に労務費調査等の協力要請があり、協力に要した費用（移動費、日当等）を入力します。</t>
    <rPh sb="0" eb="5">
      <t>コウジキカンチュウ</t>
    </rPh>
    <rPh sb="6" eb="11">
      <t>ロウムヒチョウサ</t>
    </rPh>
    <rPh sb="11" eb="12">
      <t>ナド</t>
    </rPh>
    <rPh sb="13" eb="15">
      <t>キョウリョク</t>
    </rPh>
    <rPh sb="15" eb="17">
      <t>ヨウセイ</t>
    </rPh>
    <rPh sb="21" eb="23">
      <t>キョウリョク</t>
    </rPh>
    <rPh sb="24" eb="25">
      <t>ヨウ</t>
    </rPh>
    <rPh sb="27" eb="29">
      <t>ヒヨウ</t>
    </rPh>
    <rPh sb="30" eb="32">
      <t>イドウ</t>
    </rPh>
    <rPh sb="32" eb="33">
      <t>ヒ</t>
    </rPh>
    <rPh sb="34" eb="36">
      <t>ニットウ</t>
    </rPh>
    <rPh sb="36" eb="37">
      <t>ナド</t>
    </rPh>
    <rPh sb="39" eb="41">
      <t>ニュウリョク</t>
    </rPh>
    <phoneticPr fontId="3"/>
  </si>
  <si>
    <t>延べ入力時間（ｈ）</t>
    <rPh sb="0" eb="1">
      <t>ノ</t>
    </rPh>
    <rPh sb="2" eb="4">
      <t>ニュウリョク</t>
    </rPh>
    <rPh sb="4" eb="6">
      <t>ジカン</t>
    </rPh>
    <phoneticPr fontId="3"/>
  </si>
  <si>
    <t>Ⅰ及びⅡを対象に、赴任･赴任者の帰宅旅費、出張旅費(宿泊費等含む)を入力します。</t>
    <phoneticPr fontId="3"/>
  </si>
  <si>
    <t>の調査票です。</t>
    <phoneticPr fontId="3"/>
  </si>
  <si>
    <t>⑦ 工事原価</t>
    <rPh sb="2" eb="4">
      <t>コウジ</t>
    </rPh>
    <rPh sb="4" eb="6">
      <t>ゲンカ</t>
    </rPh>
    <phoneticPr fontId="1"/>
  </si>
  <si>
    <t>⑧ 契約保証費</t>
    <phoneticPr fontId="1"/>
  </si>
  <si>
    <t>⑨ 住宅瑕疵担保履行法</t>
    <phoneticPr fontId="1"/>
  </si>
  <si>
    <t>⑩ 建物概要</t>
    <rPh sb="2" eb="6">
      <t>タテモノガイヨウ</t>
    </rPh>
    <phoneticPr fontId="1"/>
  </si>
  <si>
    <t>当初工事の着手日</t>
    <rPh sb="0" eb="2">
      <t>トウショ</t>
    </rPh>
    <phoneticPr fontId="1"/>
  </si>
  <si>
    <t>01：北海道</t>
    <rPh sb="3" eb="6">
      <t>ホッカイドウ</t>
    </rPh>
    <phoneticPr fontId="3"/>
  </si>
  <si>
    <t>02：青森県</t>
    <rPh sb="3" eb="6">
      <t>アオモリケン</t>
    </rPh>
    <phoneticPr fontId="3"/>
  </si>
  <si>
    <t>03：岩手県</t>
    <rPh sb="3" eb="6">
      <t>イワテケン</t>
    </rPh>
    <phoneticPr fontId="3"/>
  </si>
  <si>
    <t>04：宮城県</t>
    <rPh sb="3" eb="6">
      <t>ミヤギケン</t>
    </rPh>
    <phoneticPr fontId="3"/>
  </si>
  <si>
    <t>05：秋田県</t>
    <rPh sb="3" eb="6">
      <t>アキタケン</t>
    </rPh>
    <phoneticPr fontId="3"/>
  </si>
  <si>
    <t>06：山形県</t>
    <rPh sb="3" eb="6">
      <t>ヤマガタケン</t>
    </rPh>
    <phoneticPr fontId="3"/>
  </si>
  <si>
    <t>07：福島県</t>
    <rPh sb="3" eb="5">
      <t>フクシマ</t>
    </rPh>
    <rPh sb="5" eb="6">
      <t>ケン</t>
    </rPh>
    <phoneticPr fontId="3"/>
  </si>
  <si>
    <t>08：茨城県</t>
    <rPh sb="3" eb="5">
      <t>イバラキ</t>
    </rPh>
    <rPh sb="5" eb="6">
      <t>ケン</t>
    </rPh>
    <phoneticPr fontId="3"/>
  </si>
  <si>
    <t>09：栃木県</t>
    <rPh sb="3" eb="6">
      <t>トチギケン</t>
    </rPh>
    <phoneticPr fontId="3"/>
  </si>
  <si>
    <t>10：群馬県</t>
    <rPh sb="3" eb="6">
      <t>グンマケン</t>
    </rPh>
    <phoneticPr fontId="3"/>
  </si>
  <si>
    <t>11：埼玉県</t>
    <rPh sb="3" eb="6">
      <t>サイタマケン</t>
    </rPh>
    <phoneticPr fontId="3"/>
  </si>
  <si>
    <t>12：千葉県</t>
    <rPh sb="3" eb="6">
      <t>チバケン</t>
    </rPh>
    <phoneticPr fontId="3"/>
  </si>
  <si>
    <t>13：東京都</t>
    <rPh sb="3" eb="6">
      <t>トウキョウト</t>
    </rPh>
    <phoneticPr fontId="3"/>
  </si>
  <si>
    <t>14：神奈川県</t>
    <rPh sb="3" eb="6">
      <t>カナガワ</t>
    </rPh>
    <rPh sb="6" eb="7">
      <t>ケン</t>
    </rPh>
    <phoneticPr fontId="3"/>
  </si>
  <si>
    <t>15：新潟県</t>
    <rPh sb="3" eb="6">
      <t>ニイガタケン</t>
    </rPh>
    <phoneticPr fontId="3"/>
  </si>
  <si>
    <t>16：富山県</t>
    <rPh sb="3" eb="6">
      <t>トヤマケン</t>
    </rPh>
    <phoneticPr fontId="3"/>
  </si>
  <si>
    <t>17：石川県</t>
    <rPh sb="3" eb="6">
      <t>イシカワケン</t>
    </rPh>
    <phoneticPr fontId="3"/>
  </si>
  <si>
    <t>18：福井県</t>
    <rPh sb="3" eb="6">
      <t>フクイケン</t>
    </rPh>
    <phoneticPr fontId="3"/>
  </si>
  <si>
    <t>19：山梨県</t>
    <rPh sb="3" eb="6">
      <t>ヤマナシケン</t>
    </rPh>
    <phoneticPr fontId="3"/>
  </si>
  <si>
    <t>20：長野県</t>
    <rPh sb="3" eb="6">
      <t>ナガノケン</t>
    </rPh>
    <phoneticPr fontId="3"/>
  </si>
  <si>
    <t>21：岐阜県</t>
    <rPh sb="3" eb="6">
      <t>ギフケン</t>
    </rPh>
    <phoneticPr fontId="3"/>
  </si>
  <si>
    <t>22：静岡県</t>
    <rPh sb="3" eb="6">
      <t>シズオカケン</t>
    </rPh>
    <phoneticPr fontId="3"/>
  </si>
  <si>
    <t>23：愛知県</t>
    <rPh sb="3" eb="6">
      <t>アイチケン</t>
    </rPh>
    <phoneticPr fontId="3"/>
  </si>
  <si>
    <t>24：三重県</t>
    <rPh sb="3" eb="6">
      <t>ミエケン</t>
    </rPh>
    <phoneticPr fontId="3"/>
  </si>
  <si>
    <t>25：滋賀県</t>
    <rPh sb="3" eb="6">
      <t>シガケン</t>
    </rPh>
    <phoneticPr fontId="3"/>
  </si>
  <si>
    <t>26：京都府</t>
    <rPh sb="3" eb="6">
      <t>キョウトフ</t>
    </rPh>
    <phoneticPr fontId="3"/>
  </si>
  <si>
    <t>27：大阪府</t>
    <rPh sb="3" eb="6">
      <t>オオサカフ</t>
    </rPh>
    <phoneticPr fontId="3"/>
  </si>
  <si>
    <t>28：兵庫県</t>
    <rPh sb="3" eb="6">
      <t>ヒョウゴケン</t>
    </rPh>
    <phoneticPr fontId="3"/>
  </si>
  <si>
    <t>29：奈良県</t>
    <rPh sb="3" eb="6">
      <t>ナラケン</t>
    </rPh>
    <phoneticPr fontId="3"/>
  </si>
  <si>
    <t>30：和歌山県</t>
    <rPh sb="3" eb="7">
      <t>ワカヤマケン</t>
    </rPh>
    <phoneticPr fontId="3"/>
  </si>
  <si>
    <t>31：鳥取県</t>
    <rPh sb="3" eb="6">
      <t>トットリケン</t>
    </rPh>
    <phoneticPr fontId="3"/>
  </si>
  <si>
    <t>32：島根県</t>
    <rPh sb="3" eb="6">
      <t>シマネケン</t>
    </rPh>
    <phoneticPr fontId="3"/>
  </si>
  <si>
    <t>33：岡山県</t>
    <rPh sb="3" eb="6">
      <t>オカヤマケン</t>
    </rPh>
    <phoneticPr fontId="3"/>
  </si>
  <si>
    <t>34：広島県</t>
    <rPh sb="3" eb="6">
      <t>ヒロシマケン</t>
    </rPh>
    <phoneticPr fontId="3"/>
  </si>
  <si>
    <t>35：山口県</t>
    <rPh sb="3" eb="6">
      <t>ヤマグチケン</t>
    </rPh>
    <phoneticPr fontId="3"/>
  </si>
  <si>
    <t>36：徳島県</t>
    <rPh sb="3" eb="6">
      <t>トクシマケン</t>
    </rPh>
    <phoneticPr fontId="3"/>
  </si>
  <si>
    <t>37：香川県</t>
    <rPh sb="3" eb="6">
      <t>カガワケン</t>
    </rPh>
    <phoneticPr fontId="3"/>
  </si>
  <si>
    <t>38：愛媛県</t>
    <rPh sb="3" eb="6">
      <t>エヒメケン</t>
    </rPh>
    <phoneticPr fontId="3"/>
  </si>
  <si>
    <t>39：高知県</t>
    <rPh sb="3" eb="6">
      <t>コウチケン</t>
    </rPh>
    <phoneticPr fontId="3"/>
  </si>
  <si>
    <t>40：福岡県</t>
    <rPh sb="3" eb="6">
      <t>フクオカケン</t>
    </rPh>
    <phoneticPr fontId="3"/>
  </si>
  <si>
    <t>41：佐賀県</t>
    <rPh sb="3" eb="6">
      <t>サガケン</t>
    </rPh>
    <phoneticPr fontId="3"/>
  </si>
  <si>
    <t>42：長崎県</t>
    <rPh sb="3" eb="5">
      <t>ナガサキ</t>
    </rPh>
    <rPh sb="5" eb="6">
      <t>ケン</t>
    </rPh>
    <phoneticPr fontId="3"/>
  </si>
  <si>
    <t>43：熊本県</t>
    <rPh sb="3" eb="5">
      <t>クマモト</t>
    </rPh>
    <rPh sb="5" eb="6">
      <t>ケン</t>
    </rPh>
    <phoneticPr fontId="3"/>
  </si>
  <si>
    <t>44：大分県</t>
    <rPh sb="3" eb="5">
      <t>オオイタ</t>
    </rPh>
    <rPh sb="5" eb="6">
      <t>ケン</t>
    </rPh>
    <phoneticPr fontId="3"/>
  </si>
  <si>
    <t>45：宮崎県</t>
    <rPh sb="3" eb="5">
      <t>ミヤザキ</t>
    </rPh>
    <rPh sb="5" eb="6">
      <t>ケン</t>
    </rPh>
    <phoneticPr fontId="3"/>
  </si>
  <si>
    <t>46：鹿児島県</t>
    <rPh sb="3" eb="6">
      <t>カゴシマ</t>
    </rPh>
    <rPh sb="6" eb="7">
      <t>ケン</t>
    </rPh>
    <phoneticPr fontId="3"/>
  </si>
  <si>
    <t>47：沖縄県</t>
    <rPh sb="3" eb="5">
      <t>オキナワ</t>
    </rPh>
    <rPh sb="5" eb="6">
      <t>ケン</t>
    </rPh>
    <phoneticPr fontId="3"/>
  </si>
  <si>
    <t>有</t>
    <rPh sb="0" eb="1">
      <t>アリ</t>
    </rPh>
    <phoneticPr fontId="3"/>
  </si>
  <si>
    <t>無</t>
    <rPh sb="0" eb="1">
      <t>ナ</t>
    </rPh>
    <phoneticPr fontId="3"/>
  </si>
  <si>
    <t>保証金の供託</t>
    <rPh sb="0" eb="3">
      <t>ホショウキン</t>
    </rPh>
    <rPh sb="4" eb="6">
      <t>キョウタク</t>
    </rPh>
    <phoneticPr fontId="2"/>
  </si>
  <si>
    <t>保険への加入</t>
    <rPh sb="0" eb="2">
      <t>ホケン</t>
    </rPh>
    <rPh sb="4" eb="6">
      <t>カニュウ</t>
    </rPh>
    <phoneticPr fontId="2"/>
  </si>
  <si>
    <t>工事原価に含む</t>
    <rPh sb="0" eb="2">
      <t>コウジ</t>
    </rPh>
    <rPh sb="2" eb="4">
      <t>ゲンカ</t>
    </rPh>
    <rPh sb="5" eb="6">
      <t>フク</t>
    </rPh>
    <phoneticPr fontId="2"/>
  </si>
  <si>
    <t>販売費及び一般管理費で計上</t>
    <rPh sb="0" eb="2">
      <t>ハンバイ</t>
    </rPh>
    <rPh sb="2" eb="3">
      <t>ヒ</t>
    </rPh>
    <rPh sb="3" eb="4">
      <t>オヨ</t>
    </rPh>
    <rPh sb="5" eb="7">
      <t>イッパン</t>
    </rPh>
    <rPh sb="7" eb="10">
      <t>カンリヒ</t>
    </rPh>
    <rPh sb="11" eb="13">
      <t>ケイジョウ</t>
    </rPh>
    <phoneticPr fontId="2"/>
  </si>
  <si>
    <t>01:庁舎等</t>
    <rPh sb="3" eb="5">
      <t>チョウシャ</t>
    </rPh>
    <rPh sb="5" eb="6">
      <t>トウ</t>
    </rPh>
    <phoneticPr fontId="5"/>
  </si>
  <si>
    <t>02:局舎</t>
    <rPh sb="3" eb="4">
      <t>キョク</t>
    </rPh>
    <rPh sb="4" eb="5">
      <t>シャ</t>
    </rPh>
    <phoneticPr fontId="5"/>
  </si>
  <si>
    <t>03:学校等</t>
    <rPh sb="3" eb="5">
      <t>ガッコウ</t>
    </rPh>
    <rPh sb="5" eb="6">
      <t>ナド</t>
    </rPh>
    <phoneticPr fontId="5"/>
  </si>
  <si>
    <t>04:病院等</t>
    <rPh sb="3" eb="5">
      <t>ビョウイン</t>
    </rPh>
    <rPh sb="5" eb="6">
      <t>ナド</t>
    </rPh>
    <phoneticPr fontId="5"/>
  </si>
  <si>
    <t>05:宿舎</t>
    <rPh sb="3" eb="5">
      <t>シュクシャ</t>
    </rPh>
    <phoneticPr fontId="5"/>
  </si>
  <si>
    <t>06:福祉施設,研修施設</t>
    <rPh sb="3" eb="5">
      <t>フクシ</t>
    </rPh>
    <rPh sb="5" eb="7">
      <t>シセツ</t>
    </rPh>
    <rPh sb="8" eb="10">
      <t>ケンシュウ</t>
    </rPh>
    <rPh sb="10" eb="12">
      <t>シセツ</t>
    </rPh>
    <phoneticPr fontId="5"/>
  </si>
  <si>
    <t>07:厚生施設</t>
    <rPh sb="3" eb="5">
      <t>コウセイ</t>
    </rPh>
    <rPh sb="5" eb="7">
      <t>シセツ</t>
    </rPh>
    <phoneticPr fontId="5"/>
  </si>
  <si>
    <t>08:研究所等</t>
    <rPh sb="3" eb="6">
      <t>ケンキュウジョ</t>
    </rPh>
    <rPh sb="6" eb="7">
      <t>トウ</t>
    </rPh>
    <phoneticPr fontId="5"/>
  </si>
  <si>
    <t>09:体育館等</t>
    <rPh sb="3" eb="6">
      <t>タイイクカン</t>
    </rPh>
    <rPh sb="6" eb="7">
      <t>トウ</t>
    </rPh>
    <phoneticPr fontId="5"/>
  </si>
  <si>
    <t>10:倉庫等</t>
    <rPh sb="3" eb="5">
      <t>ソウコ</t>
    </rPh>
    <rPh sb="5" eb="6">
      <t>ナド</t>
    </rPh>
    <phoneticPr fontId="5"/>
  </si>
  <si>
    <t>11:公共住宅</t>
    <rPh sb="3" eb="5">
      <t>コウキョウ</t>
    </rPh>
    <rPh sb="5" eb="7">
      <t>ジュウタク</t>
    </rPh>
    <phoneticPr fontId="5"/>
  </si>
  <si>
    <t>01:RC 造</t>
    <rPh sb="6" eb="7">
      <t>ゾウ</t>
    </rPh>
    <phoneticPr fontId="6"/>
  </si>
  <si>
    <t>02:SRC 造</t>
    <rPh sb="7" eb="8">
      <t>ゾウ</t>
    </rPh>
    <phoneticPr fontId="6"/>
  </si>
  <si>
    <t>03:S 造</t>
    <rPh sb="5" eb="6">
      <t>ゾウ</t>
    </rPh>
    <phoneticPr fontId="6"/>
  </si>
  <si>
    <t>04:PC 造</t>
  </si>
  <si>
    <t>05:木造</t>
  </si>
  <si>
    <t>その他</t>
    <rPh sb="2" eb="3">
      <t>タ</t>
    </rPh>
    <phoneticPr fontId="5"/>
  </si>
  <si>
    <t>工事用地に建設</t>
    <rPh sb="0" eb="2">
      <t>コウジ</t>
    </rPh>
    <rPh sb="2" eb="4">
      <t>ヨウチ</t>
    </rPh>
    <rPh sb="5" eb="7">
      <t>ケンセツ</t>
    </rPh>
    <phoneticPr fontId="3"/>
  </si>
  <si>
    <t>設けない</t>
    <rPh sb="0" eb="1">
      <t>モウ</t>
    </rPh>
    <phoneticPr fontId="3"/>
  </si>
  <si>
    <t>建物有償借上げ</t>
    <rPh sb="0" eb="2">
      <t>タテモノ</t>
    </rPh>
    <rPh sb="2" eb="4">
      <t>ユウショウ</t>
    </rPh>
    <rPh sb="4" eb="6">
      <t>カリア</t>
    </rPh>
    <phoneticPr fontId="3"/>
  </si>
  <si>
    <t>既存施設(無償)</t>
    <rPh sb="0" eb="2">
      <t>キゾン</t>
    </rPh>
    <rPh sb="2" eb="4">
      <t>シセツ</t>
    </rPh>
    <rPh sb="5" eb="7">
      <t>ムショウ</t>
    </rPh>
    <phoneticPr fontId="3"/>
  </si>
  <si>
    <t>有償借上げ用地に建設</t>
    <rPh sb="0" eb="2">
      <t>ユウショウ</t>
    </rPh>
    <rPh sb="2" eb="4">
      <t>カリア</t>
    </rPh>
    <rPh sb="5" eb="7">
      <t>ヨウチ</t>
    </rPh>
    <rPh sb="8" eb="10">
      <t>ケンセツ</t>
    </rPh>
    <phoneticPr fontId="3"/>
  </si>
  <si>
    <t>無</t>
    <rPh sb="0" eb="1">
      <t>ナシ</t>
    </rPh>
    <phoneticPr fontId="5"/>
  </si>
  <si>
    <t>砕石舗装</t>
    <rPh sb="0" eb="2">
      <t>サイセキ</t>
    </rPh>
    <rPh sb="2" eb="4">
      <t>ホソウ</t>
    </rPh>
    <phoneticPr fontId="5"/>
  </si>
  <si>
    <t>砕石舗装(地盤改良含む)</t>
    <rPh sb="0" eb="2">
      <t>サイセキ</t>
    </rPh>
    <rPh sb="2" eb="4">
      <t>ホソウ</t>
    </rPh>
    <rPh sb="5" eb="7">
      <t>ジバン</t>
    </rPh>
    <rPh sb="7" eb="9">
      <t>カイリョウ</t>
    </rPh>
    <rPh sb="9" eb="10">
      <t>フク</t>
    </rPh>
    <phoneticPr fontId="5"/>
  </si>
  <si>
    <t>鉄板敷</t>
    <rPh sb="0" eb="2">
      <t>テッパン</t>
    </rPh>
    <rPh sb="2" eb="3">
      <t>シキ</t>
    </rPh>
    <phoneticPr fontId="5"/>
  </si>
  <si>
    <t>鉄板敷(地盤改良含む)</t>
    <rPh sb="0" eb="2">
      <t>テッパン</t>
    </rPh>
    <rPh sb="2" eb="3">
      <t>シキ</t>
    </rPh>
    <rPh sb="4" eb="6">
      <t>ジバン</t>
    </rPh>
    <rPh sb="6" eb="8">
      <t>カイリョウ</t>
    </rPh>
    <rPh sb="8" eb="9">
      <t>フク</t>
    </rPh>
    <phoneticPr fontId="5"/>
  </si>
  <si>
    <t>ｱｽﾌｧﾙﾄ舗装</t>
    <rPh sb="6" eb="8">
      <t>ホソウ</t>
    </rPh>
    <phoneticPr fontId="5"/>
  </si>
  <si>
    <t>ｱｽﾌｧﾙﾄ舗装(地盤改良含む)</t>
    <rPh sb="6" eb="8">
      <t>ホソウ</t>
    </rPh>
    <phoneticPr fontId="5"/>
  </si>
  <si>
    <t>切土･盛土･整地のみ</t>
    <rPh sb="0" eb="2">
      <t>キリド</t>
    </rPh>
    <rPh sb="3" eb="5">
      <t>モリド</t>
    </rPh>
    <rPh sb="6" eb="8">
      <t>セイチ</t>
    </rPh>
    <phoneticPr fontId="5"/>
  </si>
  <si>
    <t>ｸﾛｰﾗｰｸﾚｰﾝ(起伏ｼﾞﾌﾞ仕様)</t>
    <rPh sb="10" eb="12">
      <t>キフク</t>
    </rPh>
    <rPh sb="16" eb="18">
      <t>シヨウ</t>
    </rPh>
    <phoneticPr fontId="5"/>
  </si>
  <si>
    <t>ｸﾛｰﾗｰｸﾚｰﾝ(ﾀﾜｰ(ﾗｯﾌｨﾝｸﾞ)仕様)</t>
    <rPh sb="22" eb="24">
      <t>シヨウ</t>
    </rPh>
    <phoneticPr fontId="5"/>
  </si>
  <si>
    <t>ﾗﾌﾃﾚｰﾝ(ﾗﾌﾀｰ)ｸﾚｰﾝ</t>
  </si>
  <si>
    <t>ｵｰﾙﾃﾚｰﾝ(ｵﾙﾀｰ)ｸﾚｰﾝ</t>
  </si>
  <si>
    <t>ﾄﾗｯｸｸﾚｰﾝ</t>
  </si>
  <si>
    <t>小型(ﾐﾆ)ｸﾛｰﾗｰｸﾚｰﾝ</t>
    <rPh sb="0" eb="2">
      <t>コガタ</t>
    </rPh>
    <phoneticPr fontId="5"/>
  </si>
  <si>
    <t>小型ｸﾚｰﾝ(ｶﾆｸｸﾚｰﾝ)</t>
    <rPh sb="0" eb="2">
      <t>コガタ</t>
    </rPh>
    <phoneticPr fontId="5"/>
  </si>
  <si>
    <t>傾斜ｼﾞﾌﾞ式ﾀﾜｰｸﾚｰﾝ(ﾏｽﾄｸﾗｲﾐﾝｸﾞ方式)</t>
    <rPh sb="0" eb="2">
      <t>ケイシャ</t>
    </rPh>
    <rPh sb="6" eb="7">
      <t>シキ</t>
    </rPh>
    <rPh sb="25" eb="27">
      <t>ホウシキ</t>
    </rPh>
    <phoneticPr fontId="5"/>
  </si>
  <si>
    <t>傾斜ｼﾞﾌﾞ式ﾀﾜｰｸﾚｰﾝ(ﾌﾛｱｸﾗｲﾐﾝｸﾞ方式)</t>
    <rPh sb="0" eb="2">
      <t>ケイシャ</t>
    </rPh>
    <rPh sb="6" eb="7">
      <t>シキ</t>
    </rPh>
    <rPh sb="25" eb="27">
      <t>ホウシキ</t>
    </rPh>
    <phoneticPr fontId="5"/>
  </si>
  <si>
    <t>低床ジブクレーン（固定型）</t>
    <rPh sb="0" eb="2">
      <t>テイショウ</t>
    </rPh>
    <rPh sb="9" eb="11">
      <t>コテイ</t>
    </rPh>
    <rPh sb="11" eb="12">
      <t>カタ</t>
    </rPh>
    <phoneticPr fontId="5"/>
  </si>
  <si>
    <t>低床ジブクレーン（走行型）</t>
    <rPh sb="0" eb="2">
      <t>テイショウ</t>
    </rPh>
    <rPh sb="9" eb="11">
      <t>ソウコウ</t>
    </rPh>
    <rPh sb="11" eb="12">
      <t>ガタ</t>
    </rPh>
    <rPh sb="12" eb="13">
      <t>コケイ</t>
    </rPh>
    <phoneticPr fontId="5"/>
  </si>
  <si>
    <t>ﾛﾝｸﾞｽﾊﾟﾝEV(人荷兼用･低速)</t>
    <rPh sb="11" eb="13">
      <t>ジンカ</t>
    </rPh>
    <rPh sb="13" eb="15">
      <t>ケンヨウ</t>
    </rPh>
    <rPh sb="16" eb="18">
      <t>テイソク</t>
    </rPh>
    <phoneticPr fontId="5"/>
  </si>
  <si>
    <t>工事用EV(人荷兼用･中～高速)</t>
    <rPh sb="0" eb="3">
      <t>コウジヨウ</t>
    </rPh>
    <rPh sb="6" eb="8">
      <t>ジンカ</t>
    </rPh>
    <rPh sb="8" eb="10">
      <t>ケンヨウ</t>
    </rPh>
    <rPh sb="11" eb="12">
      <t>チュウ</t>
    </rPh>
    <rPh sb="13" eb="14">
      <t>コウ</t>
    </rPh>
    <rPh sb="14" eb="15">
      <t>）</t>
    </rPh>
    <phoneticPr fontId="5"/>
  </si>
  <si>
    <t>工事用EV(人専用･中～高速)</t>
    <rPh sb="0" eb="3">
      <t>コウジヨウ</t>
    </rPh>
    <rPh sb="6" eb="8">
      <t>センヨウ</t>
    </rPh>
    <rPh sb="8" eb="9">
      <t>・</t>
    </rPh>
    <rPh sb="10" eb="11">
      <t>チュウ</t>
    </rPh>
    <rPh sb="12" eb="13">
      <t>コウ</t>
    </rPh>
    <rPh sb="13" eb="14">
      <t>）</t>
    </rPh>
    <phoneticPr fontId="5"/>
  </si>
  <si>
    <t>建設用ﾘﾌﾄ(荷物用)</t>
    <rPh sb="0" eb="3">
      <t>ケンセツヨウ</t>
    </rPh>
    <rPh sb="7" eb="9">
      <t>ニモツ</t>
    </rPh>
    <rPh sb="9" eb="10">
      <t>ヨウ</t>
    </rPh>
    <phoneticPr fontId="5"/>
  </si>
  <si>
    <t>０２　工事原価等に関する事項（1/2）</t>
    <rPh sb="3" eb="5">
      <t>コウジ</t>
    </rPh>
    <rPh sb="5" eb="7">
      <t>ゲンカ</t>
    </rPh>
    <rPh sb="7" eb="8">
      <t>ナド</t>
    </rPh>
    <rPh sb="9" eb="10">
      <t>カン</t>
    </rPh>
    <rPh sb="12" eb="14">
      <t>ジコウ</t>
    </rPh>
    <phoneticPr fontId="1"/>
  </si>
  <si>
    <t>1. 現場管理費に関する事項（1/2）</t>
    <rPh sb="3" eb="5">
      <t>ゲンバ</t>
    </rPh>
    <rPh sb="5" eb="7">
      <t>カンリ</t>
    </rPh>
    <rPh sb="7" eb="8">
      <t>ヒ</t>
    </rPh>
    <rPh sb="9" eb="10">
      <t>カン</t>
    </rPh>
    <rPh sb="12" eb="14">
      <t>ジコウ</t>
    </rPh>
    <phoneticPr fontId="1"/>
  </si>
  <si>
    <t>０４　現場管理費に関する事項（全2/2）</t>
    <rPh sb="3" eb="5">
      <t>ゲンバ</t>
    </rPh>
    <rPh sb="5" eb="7">
      <t>カンリ</t>
    </rPh>
    <rPh sb="7" eb="8">
      <t>ヒ</t>
    </rPh>
    <rPh sb="9" eb="10">
      <t>カン</t>
    </rPh>
    <rPh sb="12" eb="14">
      <t>ジコウ</t>
    </rPh>
    <rPh sb="15" eb="16">
      <t>ゼン</t>
    </rPh>
    <phoneticPr fontId="17"/>
  </si>
  <si>
    <t>０１　工事全般に関する事項</t>
    <phoneticPr fontId="1"/>
  </si>
  <si>
    <t>① 受注者名</t>
  </si>
  <si>
    <t>② 御社の資本金</t>
  </si>
  <si>
    <t>③ 入力担当者の情報</t>
  </si>
  <si>
    <t>事務担当者</t>
  </si>
  <si>
    <t>入力担当者名</t>
  </si>
  <si>
    <t>所属部署</t>
  </si>
  <si>
    <t>所属電話番号</t>
  </si>
  <si>
    <t>メールアドレス</t>
  </si>
  <si>
    <t>技術担当者</t>
  </si>
  <si>
    <t>① 工事名称</t>
  </si>
  <si>
    <t>当初契約工事名</t>
  </si>
  <si>
    <t>② 本工事の発注機関の名称</t>
  </si>
  <si>
    <t>③ 工事場所</t>
  </si>
  <si>
    <t>都道府県名</t>
    <phoneticPr fontId="1"/>
  </si>
  <si>
    <t>２か所以上</t>
    <phoneticPr fontId="1"/>
  </si>
  <si>
    <t>全ての工事の完成日</t>
  </si>
  <si>
    <t>有無</t>
    <rPh sb="0" eb="2">
      <t>ウム</t>
    </rPh>
    <phoneticPr fontId="1"/>
  </si>
  <si>
    <t>工事中止の期間</t>
  </si>
  <si>
    <t>⑥ 最終契約金額</t>
  </si>
  <si>
    <t>⑧ 契約保証費</t>
  </si>
  <si>
    <t>費用</t>
  </si>
  <si>
    <t>費用</t>
    <phoneticPr fontId="1"/>
  </si>
  <si>
    <t>計上部位</t>
    <phoneticPr fontId="1"/>
  </si>
  <si>
    <t>⑨ 住宅瑕疵担保履行法</t>
  </si>
  <si>
    <t>資力確保措置</t>
    <phoneticPr fontId="1"/>
  </si>
  <si>
    <t>分離入力</t>
    <phoneticPr fontId="1"/>
  </si>
  <si>
    <t>工事原価</t>
    <phoneticPr fontId="1"/>
  </si>
  <si>
    <t>工事価格</t>
    <phoneticPr fontId="1"/>
  </si>
  <si>
    <t>ck</t>
    <phoneticPr fontId="1"/>
  </si>
  <si>
    <t>原価報告</t>
    <rPh sb="0" eb="2">
      <t>ゲンカ</t>
    </rPh>
    <rPh sb="2" eb="4">
      <t>ホウコク</t>
    </rPh>
    <phoneticPr fontId="1"/>
  </si>
  <si>
    <t>計算値</t>
    <rPh sb="0" eb="3">
      <t>ケイサンチ</t>
    </rPh>
    <phoneticPr fontId="1"/>
  </si>
  <si>
    <t>金額</t>
    <rPh sb="0" eb="2">
      <t>キンガク</t>
    </rPh>
    <phoneticPr fontId="1"/>
  </si>
  <si>
    <t>期間</t>
    <rPh sb="0" eb="2">
      <t>キカン</t>
    </rPh>
    <phoneticPr fontId="1"/>
  </si>
  <si>
    <t>共通費</t>
    <rPh sb="0" eb="3">
      <t>キョウツウヒ</t>
    </rPh>
    <phoneticPr fontId="1"/>
  </si>
  <si>
    <t>敷地測量等</t>
    <phoneticPr fontId="1"/>
  </si>
  <si>
    <t>設計図書</t>
    <phoneticPr fontId="1"/>
  </si>
  <si>
    <t>施工に先がけ</t>
    <phoneticPr fontId="1"/>
  </si>
  <si>
    <t>敷 地 整 理</t>
    <phoneticPr fontId="1"/>
  </si>
  <si>
    <t>仮設用借地料</t>
    <phoneticPr fontId="1"/>
  </si>
  <si>
    <t>予備調査費</t>
    <phoneticPr fontId="1"/>
  </si>
  <si>
    <t>各種移設費</t>
    <phoneticPr fontId="1"/>
  </si>
  <si>
    <t>その他</t>
    <rPh sb="2" eb="3">
      <t>タ</t>
    </rPh>
    <phoneticPr fontId="4"/>
  </si>
  <si>
    <t>内容</t>
    <rPh sb="0" eb="2">
      <t>ナイヨウ</t>
    </rPh>
    <phoneticPr fontId="4"/>
  </si>
  <si>
    <t>計</t>
    <rPh sb="0" eb="1">
      <t>ケイ</t>
    </rPh>
    <phoneticPr fontId="1"/>
  </si>
  <si>
    <t xml:space="preserve"> 監理事務所</t>
    <phoneticPr fontId="1"/>
  </si>
  <si>
    <t>面積</t>
    <rPh sb="0" eb="2">
      <t>メンセキ</t>
    </rPh>
    <phoneticPr fontId="3"/>
  </si>
  <si>
    <t>期間</t>
    <rPh sb="0" eb="2">
      <t>キカン</t>
    </rPh>
    <phoneticPr fontId="3"/>
  </si>
  <si>
    <t>場所</t>
    <rPh sb="0" eb="2">
      <t>バショ</t>
    </rPh>
    <phoneticPr fontId="3"/>
  </si>
  <si>
    <t>現場事務所</t>
  </si>
  <si>
    <t>倉庫・下小屋</t>
    <phoneticPr fontId="1"/>
  </si>
  <si>
    <t>宿　舎</t>
  </si>
  <si>
    <t>作業員施設(休憩等)</t>
    <phoneticPr fontId="1"/>
  </si>
  <si>
    <t>作業員施設(一般便所)</t>
    <phoneticPr fontId="1"/>
  </si>
  <si>
    <t>作業員施設(快適便所)</t>
    <phoneticPr fontId="1"/>
  </si>
  <si>
    <t>作業員施設(ｼｬﾜｰ室)</t>
    <phoneticPr fontId="1"/>
  </si>
  <si>
    <t>ガードマンBOX</t>
    <phoneticPr fontId="1"/>
  </si>
  <si>
    <t>その他</t>
    <phoneticPr fontId="1"/>
  </si>
  <si>
    <t>内容</t>
    <rPh sb="0" eb="2">
      <t>ナイヨウ</t>
    </rPh>
    <phoneticPr fontId="1"/>
  </si>
  <si>
    <t>仮囲い</t>
    <phoneticPr fontId="1"/>
  </si>
  <si>
    <t>工事用道路</t>
    <phoneticPr fontId="1"/>
  </si>
  <si>
    <t>内容</t>
    <phoneticPr fontId="1"/>
  </si>
  <si>
    <t>歩道構台･仮設建物構台</t>
    <phoneticPr fontId="1"/>
  </si>
  <si>
    <t>場内通信設備</t>
    <phoneticPr fontId="1"/>
  </si>
  <si>
    <t>その他</t>
  </si>
  <si>
    <t>工事用看板</t>
    <phoneticPr fontId="1"/>
  </si>
  <si>
    <t>安全標識</t>
  </si>
  <si>
    <t>消火設備等</t>
  </si>
  <si>
    <t>安全管理･合図等の要員</t>
  </si>
  <si>
    <t>誘導員Ａ</t>
    <phoneticPr fontId="1"/>
  </si>
  <si>
    <t>誘導員Ｂ</t>
    <phoneticPr fontId="1"/>
  </si>
  <si>
    <t>警備員</t>
    <phoneticPr fontId="1"/>
  </si>
  <si>
    <t>隣接物等の養生補償復旧</t>
    <phoneticPr fontId="1"/>
  </si>
  <si>
    <t>災害防止対策</t>
  </si>
  <si>
    <t>回数</t>
  </si>
  <si>
    <t>安全保安･環境</t>
  </si>
  <si>
    <t>測定費</t>
  </si>
  <si>
    <t>架空線防護等</t>
  </si>
  <si>
    <t>⑤ 動力用水光熱費</t>
  </si>
  <si>
    <t>工事用電気料金</t>
    <phoneticPr fontId="1"/>
  </si>
  <si>
    <t>期間</t>
    <phoneticPr fontId="1"/>
  </si>
  <si>
    <t>本設受電後の電気使用料</t>
    <phoneticPr fontId="1"/>
  </si>
  <si>
    <t>本設受電後の基本料金</t>
    <phoneticPr fontId="1"/>
  </si>
  <si>
    <t>上下水道使用料</t>
    <phoneticPr fontId="1"/>
  </si>
  <si>
    <t>ガス使用料</t>
    <phoneticPr fontId="1"/>
  </si>
  <si>
    <t>上記以外の燃料費</t>
    <phoneticPr fontId="1"/>
  </si>
  <si>
    <t>⑥ 屋外整理清掃費</t>
    <phoneticPr fontId="1"/>
  </si>
  <si>
    <t>屋外の後片付け</t>
    <phoneticPr fontId="1"/>
  </si>
  <si>
    <t>上記に伴う処理費</t>
    <phoneticPr fontId="1"/>
  </si>
  <si>
    <t>除雪</t>
    <phoneticPr fontId="1"/>
  </si>
  <si>
    <t>定置式揚重機の「設置、運用、撤去」に要した費用の総額を入力します。（消費税は含まない）</t>
    <phoneticPr fontId="3"/>
  </si>
  <si>
    <t>測量機械器具</t>
    <phoneticPr fontId="1"/>
  </si>
  <si>
    <t>揚重機機械器具</t>
    <phoneticPr fontId="1"/>
  </si>
  <si>
    <t>定置式揚重機</t>
  </si>
  <si>
    <t>機種</t>
    <rPh sb="0" eb="2">
      <t>キシュ</t>
    </rPh>
    <phoneticPr fontId="1"/>
  </si>
  <si>
    <t>その他</t>
    <rPh sb="2" eb="3">
      <t>タ</t>
    </rPh>
    <phoneticPr fontId="1"/>
  </si>
  <si>
    <t>台数</t>
    <rPh sb="0" eb="2">
      <t>ダイスウ</t>
    </rPh>
    <phoneticPr fontId="1"/>
  </si>
  <si>
    <t>定格総荷重</t>
  </si>
  <si>
    <t>移動式揚重機</t>
    <phoneticPr fontId="1"/>
  </si>
  <si>
    <t>その他の揚重機</t>
    <phoneticPr fontId="1"/>
  </si>
  <si>
    <t>雑機械器具</t>
    <phoneticPr fontId="1"/>
  </si>
  <si>
    <t>情報共有システム</t>
    <phoneticPr fontId="1"/>
  </si>
  <si>
    <t>遠隔臨場システム</t>
    <phoneticPr fontId="1"/>
  </si>
  <si>
    <t>ＢＩＭシステム</t>
    <phoneticPr fontId="1"/>
  </si>
  <si>
    <t>⑨ その他</t>
  </si>
  <si>
    <t>募集･解散等</t>
    <phoneticPr fontId="1"/>
  </si>
  <si>
    <t>厚生費等</t>
    <phoneticPr fontId="1"/>
  </si>
  <si>
    <t>作業用具･被服等</t>
    <phoneticPr fontId="1"/>
  </si>
  <si>
    <t>食事･通勤等</t>
    <phoneticPr fontId="1"/>
  </si>
  <si>
    <t>安全･衛生</t>
    <phoneticPr fontId="1"/>
  </si>
  <si>
    <t>労災保険法以外の事業主負担</t>
    <phoneticPr fontId="1"/>
  </si>
  <si>
    <t>印紙・証紙代等</t>
    <phoneticPr fontId="1"/>
  </si>
  <si>
    <t>火災保険料</t>
    <phoneticPr fontId="1"/>
  </si>
  <si>
    <t>建設工事保険料</t>
    <phoneticPr fontId="1"/>
  </si>
  <si>
    <t>組立保険料</t>
    <phoneticPr fontId="1"/>
  </si>
  <si>
    <t>特約保険料</t>
    <phoneticPr fontId="1"/>
  </si>
  <si>
    <t>賠償責任保険料</t>
    <phoneticPr fontId="1"/>
  </si>
  <si>
    <t>法定外労災補償制度掛金</t>
    <phoneticPr fontId="1"/>
  </si>
  <si>
    <t>自動車保険料</t>
  </si>
  <si>
    <t>場所</t>
    <rPh sb="0" eb="2">
      <t>バショ</t>
    </rPh>
    <phoneticPr fontId="1"/>
  </si>
  <si>
    <t>他に含む場合、その保険の種類を選択してください。</t>
    <phoneticPr fontId="5"/>
  </si>
  <si>
    <t>他に含む場合「有」選択</t>
    <rPh sb="0" eb="1">
      <t>タ</t>
    </rPh>
    <rPh sb="2" eb="3">
      <t>フク</t>
    </rPh>
    <rPh sb="4" eb="6">
      <t>バアイ</t>
    </rPh>
    <rPh sb="7" eb="8">
      <t>アリ</t>
    </rPh>
    <rPh sb="9" eb="11">
      <t>センタク</t>
    </rPh>
    <phoneticPr fontId="5"/>
  </si>
  <si>
    <t>Ⅰ現場従業員</t>
    <phoneticPr fontId="1"/>
  </si>
  <si>
    <t>Ⅱ現場雇用従業員</t>
    <phoneticPr fontId="1"/>
  </si>
  <si>
    <t>外注人件費</t>
    <phoneticPr fontId="1"/>
  </si>
  <si>
    <t>Ⅰ～Ⅱ厚生施設等</t>
    <phoneticPr fontId="1"/>
  </si>
  <si>
    <t>Ⅲ現場雇用労働者</t>
    <phoneticPr fontId="1"/>
  </si>
  <si>
    <t>施工図作成</t>
    <phoneticPr fontId="1"/>
  </si>
  <si>
    <t>完成図作成</t>
    <phoneticPr fontId="1"/>
  </si>
  <si>
    <t>積算業務</t>
    <phoneticPr fontId="1"/>
  </si>
  <si>
    <t>BIMに関する業務</t>
    <phoneticPr fontId="1"/>
  </si>
  <si>
    <t>⑥ 退職金</t>
    <phoneticPr fontId="1"/>
  </si>
  <si>
    <t>退職給付引当金繰入額</t>
    <phoneticPr fontId="1"/>
  </si>
  <si>
    <t>退職金</t>
    <phoneticPr fontId="1"/>
  </si>
  <si>
    <t>労災保険料</t>
  </si>
  <si>
    <t>雇用保険料</t>
  </si>
  <si>
    <t>健康保険料</t>
  </si>
  <si>
    <t>厚生年金保険料</t>
  </si>
  <si>
    <t>建設業退職金共済組合掛金</t>
  </si>
  <si>
    <t>保険名</t>
    <rPh sb="0" eb="2">
      <t>ホケン</t>
    </rPh>
    <rPh sb="2" eb="3">
      <t>メイ</t>
    </rPh>
    <phoneticPr fontId="1"/>
  </si>
  <si>
    <t>福利厚生</t>
  </si>
  <si>
    <t>⑨ 事務用品費</t>
    <phoneticPr fontId="1"/>
  </si>
  <si>
    <t>事務用消耗品</t>
    <phoneticPr fontId="1"/>
  </si>
  <si>
    <t>事務用備品費</t>
    <phoneticPr fontId="1"/>
  </si>
  <si>
    <t>図書その他</t>
    <phoneticPr fontId="1"/>
  </si>
  <si>
    <t>通信費</t>
    <phoneticPr fontId="1"/>
  </si>
  <si>
    <t>交通費</t>
    <phoneticPr fontId="1"/>
  </si>
  <si>
    <t>旅費</t>
    <phoneticPr fontId="1"/>
  </si>
  <si>
    <t>一般補償費</t>
    <phoneticPr fontId="1"/>
  </si>
  <si>
    <t>完成工事補償引当金繰入額</t>
    <phoneticPr fontId="1"/>
  </si>
  <si>
    <t>会議費</t>
    <phoneticPr fontId="1"/>
  </si>
  <si>
    <t>諸会費</t>
    <phoneticPr fontId="1"/>
  </si>
  <si>
    <t>式典費</t>
    <phoneticPr fontId="1"/>
  </si>
  <si>
    <t>工事登録等の費用</t>
    <phoneticPr fontId="1"/>
  </si>
  <si>
    <t>原価性経費配賦額</t>
    <phoneticPr fontId="1"/>
  </si>
  <si>
    <t>小計</t>
    <rPh sb="0" eb="1">
      <t>ショウ</t>
    </rPh>
    <rPh sb="1" eb="2">
      <t>ケイ</t>
    </rPh>
    <phoneticPr fontId="1"/>
  </si>
  <si>
    <t xml:space="preserve"> 一般補償費</t>
    <phoneticPr fontId="1"/>
  </si>
  <si>
    <t>実験･試験費等</t>
    <phoneticPr fontId="1"/>
  </si>
  <si>
    <t>発注者(工事監理業務の受託者含む)の事務所で備品類(机･ﾛｯｶｰ等､付帯設備等)を含む設置費用、設置規模、設置期間及び設置場所について入力します。</t>
    <rPh sb="4" eb="6">
      <t>コウジ</t>
    </rPh>
    <rPh sb="8" eb="10">
      <t>ギョウム</t>
    </rPh>
    <rPh sb="11" eb="14">
      <t>ジュタクシャ</t>
    </rPh>
    <rPh sb="38" eb="39">
      <t>ナド</t>
    </rPh>
    <rPh sb="43" eb="45">
      <t>セッチ</t>
    </rPh>
    <rPh sb="53" eb="55">
      <t>セッチ</t>
    </rPh>
    <rPh sb="57" eb="58">
      <t>オヨ</t>
    </rPh>
    <rPh sb="59" eb="63">
      <t>セッチバショ</t>
    </rPh>
    <phoneticPr fontId="3"/>
  </si>
  <si>
    <t>受注者(別契約の関連工事業者の負担分を除く)の事務所で備品類(机･ﾛｯｶｰ等､付帯設備等)を含む設置費用、設置規模、設置期間及び設置場所について入力します。</t>
    <rPh sb="4" eb="7">
      <t>ベツケイヤク</t>
    </rPh>
    <rPh sb="8" eb="10">
      <t>カンレン</t>
    </rPh>
    <rPh sb="10" eb="14">
      <t>コウジギョウシャ</t>
    </rPh>
    <rPh sb="15" eb="18">
      <t>フタンブン</t>
    </rPh>
    <rPh sb="43" eb="44">
      <t>ナド</t>
    </rPh>
    <rPh sb="48" eb="50">
      <t>セッチ</t>
    </rPh>
    <rPh sb="58" eb="60">
      <t>セッチ</t>
    </rPh>
    <rPh sb="62" eb="63">
      <t>オヨ</t>
    </rPh>
    <rPh sb="64" eb="68">
      <t>セッチバショ</t>
    </rPh>
    <phoneticPr fontId="3"/>
  </si>
  <si>
    <t>地中埋設物及び隣地家屋等の養生防護並びに補償復旧に要した費用を入力します。</t>
    <phoneticPr fontId="3"/>
  </si>
  <si>
    <t>-5-1 災害防止対策</t>
    <rPh sb="5" eb="7">
      <t>サイガイ</t>
    </rPh>
    <rPh sb="7" eb="9">
      <t>ボウシ</t>
    </rPh>
    <rPh sb="9" eb="11">
      <t>タイサク</t>
    </rPh>
    <phoneticPr fontId="4"/>
  </si>
  <si>
    <t>-5-2 災害防止対策</t>
    <rPh sb="5" eb="7">
      <t>サイガイ</t>
    </rPh>
    <rPh sb="7" eb="9">
      <t>ボウシ</t>
    </rPh>
    <rPh sb="9" eb="11">
      <t>タイサク</t>
    </rPh>
    <phoneticPr fontId="4"/>
  </si>
  <si>
    <t>上記で発生したゴミ等の処分に要した費用を入力します。（現場内で発生した生活ゴミ、端材等も含みます）</t>
    <rPh sb="0" eb="1">
      <t>ウエ</t>
    </rPh>
    <phoneticPr fontId="3"/>
  </si>
  <si>
    <t>　</t>
    <phoneticPr fontId="31"/>
  </si>
  <si>
    <t>建設業法施行規則様式第１６号　【参考書式】</t>
    <rPh sb="16" eb="18">
      <t>サンコウ</t>
    </rPh>
    <rPh sb="18" eb="20">
      <t>ショシキ</t>
    </rPh>
    <phoneticPr fontId="31"/>
  </si>
  <si>
    <t>※記入例</t>
    <rPh sb="1" eb="3">
      <t>キニュウ</t>
    </rPh>
    <rPh sb="3" eb="4">
      <t>レイ</t>
    </rPh>
    <phoneticPr fontId="31"/>
  </si>
  <si>
    <t>完成工事原価報告書</t>
  </si>
  <si>
    <t>自</t>
    <rPh sb="0" eb="1">
      <t>ジ</t>
    </rPh>
    <phoneticPr fontId="31"/>
  </si>
  <si>
    <t>至</t>
    <rPh sb="0" eb="1">
      <t>イタ</t>
    </rPh>
    <phoneticPr fontId="31"/>
  </si>
  <si>
    <t>会　　社　　名</t>
    <rPh sb="0" eb="1">
      <t>カイ</t>
    </rPh>
    <rPh sb="3" eb="4">
      <t>シャ</t>
    </rPh>
    <rPh sb="6" eb="7">
      <t>メイ</t>
    </rPh>
    <phoneticPr fontId="31"/>
  </si>
  <si>
    <t>○○建設株式会社</t>
    <rPh sb="2" eb="4">
      <t>ケンセツ</t>
    </rPh>
    <rPh sb="4" eb="6">
      <t>カブシキ</t>
    </rPh>
    <rPh sb="6" eb="8">
      <t>カイシャ</t>
    </rPh>
    <phoneticPr fontId="31"/>
  </si>
  <si>
    <t>Ⅰ．材料費</t>
    <phoneticPr fontId="31"/>
  </si>
  <si>
    <t>円</t>
    <phoneticPr fontId="31"/>
  </si>
  <si>
    <t>Ⅱ．労務費</t>
    <rPh sb="2" eb="5">
      <t>ロウムヒ</t>
    </rPh>
    <rPh sb="4" eb="5">
      <t>ヒ</t>
    </rPh>
    <phoneticPr fontId="31"/>
  </si>
  <si>
    <t>Ⅲ．外注費</t>
    <phoneticPr fontId="31"/>
  </si>
  <si>
    <t>円　</t>
    <phoneticPr fontId="31"/>
  </si>
  <si>
    <t>Ⅳ．経費　</t>
    <phoneticPr fontId="31"/>
  </si>
  <si>
    <t>円</t>
    <rPh sb="0" eb="1">
      <t>エン</t>
    </rPh>
    <phoneticPr fontId="31"/>
  </si>
  <si>
    <t>完成工事原価</t>
    <phoneticPr fontId="31"/>
  </si>
  <si>
    <t>（Ⅰ＋Ⅱ＋Ⅲ＋Ⅳ）</t>
    <phoneticPr fontId="31"/>
  </si>
  <si>
    <t>~　~　~　~　~　~　~　~　~　~　~　~　~　~　~　~　~　~　~　~　~　~　~　</t>
    <phoneticPr fontId="31"/>
  </si>
  <si>
    <t>建設業法施行規則別記様式第15号及び第16号の</t>
  </si>
  <si>
    <t>（　参　　考　）</t>
    <rPh sb="2" eb="3">
      <t>サン</t>
    </rPh>
    <rPh sb="5" eb="6">
      <t>コウ</t>
    </rPh>
    <phoneticPr fontId="31"/>
  </si>
  <si>
    <t>建設大臣の定める勘定科目の分類を定める件（抄）</t>
    <rPh sb="21" eb="22">
      <t>ショウ</t>
    </rPh>
    <phoneticPr fontId="31"/>
  </si>
  <si>
    <t>（昭和57年10月12日建設省告示1660号）</t>
  </si>
  <si>
    <t>科　　　目</t>
    <phoneticPr fontId="31"/>
  </si>
  <si>
    <t>摘　　　　　要</t>
    <phoneticPr fontId="31"/>
  </si>
  <si>
    <t>材　料　費</t>
    <phoneticPr fontId="31"/>
  </si>
  <si>
    <t>工事のために直接購入した素材、半製品、製品、材料貯蔵品勘定等から振り替えられた材料費</t>
    <phoneticPr fontId="31"/>
  </si>
  <si>
    <t>（仮設材料の損耗額等を含む。）</t>
    <phoneticPr fontId="31"/>
  </si>
  <si>
    <t>労　務　費</t>
    <phoneticPr fontId="31"/>
  </si>
  <si>
    <t>工事に従事した直接雇用の作業員に対する賃金、給料及び手当等。</t>
    <phoneticPr fontId="31"/>
  </si>
  <si>
    <t>工種・工程別等の工事の完成を約する契約でその大部分が労務費であるものは、労務費に含め</t>
    <rPh sb="40" eb="41">
      <t>フク</t>
    </rPh>
    <phoneticPr fontId="31"/>
  </si>
  <si>
    <t>て記載する事ができる。</t>
    <phoneticPr fontId="31"/>
  </si>
  <si>
    <t>(うち労務外注費)</t>
  </si>
  <si>
    <t>労務費のうち、工種・工程別等の工事の完成を約する契約でその大部分が労務費であるものに</t>
    <rPh sb="29" eb="32">
      <t>ダイブブン</t>
    </rPh>
    <phoneticPr fontId="31"/>
  </si>
  <si>
    <t>基づく支払額</t>
    <phoneticPr fontId="31"/>
  </si>
  <si>
    <t>外　注　費</t>
    <phoneticPr fontId="31"/>
  </si>
  <si>
    <t>工種・工程別等の工事について素材、半製品、製品等を作業とともに提供し、これを完成する</t>
    <phoneticPr fontId="31"/>
  </si>
  <si>
    <t>ことを約する契約に基づく支払額。ただし、労務費に含めたものを除く。</t>
    <phoneticPr fontId="31"/>
  </si>
  <si>
    <t>経　費</t>
    <rPh sb="0" eb="1">
      <t>キョウ</t>
    </rPh>
    <rPh sb="2" eb="3">
      <t>ヒ</t>
    </rPh>
    <phoneticPr fontId="31"/>
  </si>
  <si>
    <t>完成工事について発生し、又は負担すべき材料費、労務費及び外注費以外の費用で、動力用水</t>
    <phoneticPr fontId="31"/>
  </si>
  <si>
    <t>光熱費、機械等経費、設計費、労務管理費、租税公課、地代家賃、保険料、従業員給料手当、</t>
    <phoneticPr fontId="31"/>
  </si>
  <si>
    <t>退職金、法定福利費、福利厚生費、事務用品費、通信交通費、交際費、補償費、雑費、出張所</t>
    <phoneticPr fontId="31"/>
  </si>
  <si>
    <t>等経費配賦額等のもの</t>
    <phoneticPr fontId="31"/>
  </si>
  <si>
    <t>(うち人件費）</t>
    <rPh sb="3" eb="6">
      <t>ジンケンヒ</t>
    </rPh>
    <phoneticPr fontId="31"/>
  </si>
  <si>
    <t>経費のうち従業員給料手当、退職金、法定福利費及び福利厚生費</t>
  </si>
  <si>
    <t>会社名</t>
    <rPh sb="0" eb="1">
      <t>カイ</t>
    </rPh>
    <rPh sb="1" eb="2">
      <t>シャ</t>
    </rPh>
    <rPh sb="2" eb="3">
      <t>メイ</t>
    </rPh>
    <phoneticPr fontId="31"/>
  </si>
  <si>
    <t>Ⅰ．材料費</t>
    <phoneticPr fontId="1"/>
  </si>
  <si>
    <t>Ⅱ．労務費</t>
    <phoneticPr fontId="1"/>
  </si>
  <si>
    <t>（うち労務外注費）</t>
  </si>
  <si>
    <t>（うち労務外注費）</t>
    <phoneticPr fontId="31"/>
  </si>
  <si>
    <t>（うち人件費）</t>
    <rPh sb="3" eb="6">
      <t>ジンケンヒ</t>
    </rPh>
    <phoneticPr fontId="31"/>
  </si>
  <si>
    <t>Ⅲ．外注費</t>
  </si>
  <si>
    <t>Ⅳ．経費　</t>
  </si>
  <si>
    <t>完成工事原価</t>
  </si>
  <si>
    <t>調査票Ｇ列25行の⑦ 工事原価の額と不一致、一致する様入力内容の訂正を願います。</t>
    <rPh sb="0" eb="3">
      <t>チョウサヒョウ</t>
    </rPh>
    <rPh sb="4" eb="5">
      <t>レツ</t>
    </rPh>
    <rPh sb="7" eb="8">
      <t>ギョウ</t>
    </rPh>
    <rPh sb="16" eb="17">
      <t>ガク</t>
    </rPh>
    <rPh sb="18" eb="21">
      <t>フイッチ</t>
    </rPh>
    <rPh sb="22" eb="24">
      <t>イッチ</t>
    </rPh>
    <rPh sb="26" eb="27">
      <t>ヨウ</t>
    </rPh>
    <rPh sb="27" eb="29">
      <t>ニュウリョク</t>
    </rPh>
    <rPh sb="29" eb="31">
      <t>ナイヨウ</t>
    </rPh>
    <rPh sb="32" eb="34">
      <t>テイセイ</t>
    </rPh>
    <rPh sb="35" eb="36">
      <t>ネガ</t>
    </rPh>
    <phoneticPr fontId="5"/>
  </si>
  <si>
    <t>Ⅰ～Ⅳを対象とした労災保険料の「事業主負担額」を入力します。還付金があれば差し引いた額となります。
「法定外労災補償制度掛金」については、③保険料-6法定外労災補償制度掛金に入力します。</t>
    <phoneticPr fontId="3"/>
  </si>
  <si>
    <t>ck</t>
  </si>
  <si>
    <t>改修工事が含まれている場合は「有」を選択</t>
    <rPh sb="0" eb="2">
      <t>カイシュウ</t>
    </rPh>
    <rPh sb="2" eb="4">
      <t>コウジ</t>
    </rPh>
    <rPh sb="5" eb="6">
      <t>フク</t>
    </rPh>
    <phoneticPr fontId="3"/>
  </si>
  <si>
    <t>改修</t>
    <rPh sb="0" eb="2">
      <t>カイシュウ</t>
    </rPh>
    <phoneticPr fontId="1"/>
  </si>
  <si>
    <t>本シートの総合チェック</t>
    <rPh sb="0" eb="1">
      <t>ホン</t>
    </rPh>
    <rPh sb="5" eb="7">
      <t>ソウゴウ</t>
    </rPh>
    <phoneticPr fontId="1"/>
  </si>
  <si>
    <t>「1. 御社の情報に関する事項」</t>
    <phoneticPr fontId="1"/>
  </si>
  <si>
    <t>「2. 当該工事の契約に関する情報」</t>
    <rPh sb="9" eb="11">
      <t>ケイヤク</t>
    </rPh>
    <rPh sb="12" eb="13">
      <t>カン</t>
    </rPh>
    <phoneticPr fontId="1"/>
  </si>
  <si>
    <t>「3. 工事の施工管理体制等に関する事項」</t>
    <phoneticPr fontId="1"/>
  </si>
  <si>
    <t>「2. 他工種に関する事項」</t>
    <rPh sb="4" eb="5">
      <t>タ</t>
    </rPh>
    <rPh sb="5" eb="7">
      <t>コウシュ</t>
    </rPh>
    <rPh sb="8" eb="9">
      <t>カン</t>
    </rPh>
    <rPh sb="11" eb="13">
      <t>ジコウ</t>
    </rPh>
    <phoneticPr fontId="1"/>
  </si>
  <si>
    <t>建築工事</t>
    <rPh sb="0" eb="2">
      <t>ケンチク</t>
    </rPh>
    <rPh sb="2" eb="4">
      <t>コウジ</t>
    </rPh>
    <rPh sb="3" eb="4">
      <t>デンコウ</t>
    </rPh>
    <phoneticPr fontId="4"/>
  </si>
  <si>
    <t>電気設備工事</t>
    <rPh sb="0" eb="1">
      <t>デン</t>
    </rPh>
    <rPh sb="1" eb="2">
      <t>キ</t>
    </rPh>
    <rPh sb="2" eb="3">
      <t>セツ</t>
    </rPh>
    <rPh sb="3" eb="4">
      <t>ビ</t>
    </rPh>
    <rPh sb="4" eb="5">
      <t>コウ</t>
    </rPh>
    <rPh sb="5" eb="6">
      <t>ジ</t>
    </rPh>
    <phoneticPr fontId="2"/>
  </si>
  <si>
    <t>機械設備工事</t>
    <rPh sb="0" eb="1">
      <t>キ</t>
    </rPh>
    <rPh sb="1" eb="2">
      <t>カイ</t>
    </rPh>
    <rPh sb="2" eb="3">
      <t>セツ</t>
    </rPh>
    <rPh sb="3" eb="4">
      <t>ビ</t>
    </rPh>
    <rPh sb="4" eb="5">
      <t>コウ</t>
    </rPh>
    <rPh sb="5" eb="6">
      <t>ジ</t>
    </rPh>
    <phoneticPr fontId="2"/>
  </si>
  <si>
    <t>昇降機設備工事</t>
    <rPh sb="0" eb="1">
      <t>ノボル</t>
    </rPh>
    <rPh sb="1" eb="2">
      <t>コウ</t>
    </rPh>
    <rPh sb="2" eb="3">
      <t>キ</t>
    </rPh>
    <rPh sb="3" eb="4">
      <t>セツ</t>
    </rPh>
    <rPh sb="4" eb="5">
      <t>ビ</t>
    </rPh>
    <rPh sb="5" eb="6">
      <t>コウ</t>
    </rPh>
    <rPh sb="6" eb="7">
      <t>ジ</t>
    </rPh>
    <phoneticPr fontId="2"/>
  </si>
  <si>
    <t>　　なお、電気設備工事における他工種とは、建築工事、機械設備工事及び昇降機設備工事です。</t>
    <rPh sb="5" eb="7">
      <t>デンキ</t>
    </rPh>
    <rPh sb="7" eb="9">
      <t>セツビ</t>
    </rPh>
    <rPh sb="21" eb="23">
      <t>ケンチク</t>
    </rPh>
    <rPh sb="23" eb="25">
      <t>コウジ</t>
    </rPh>
    <phoneticPr fontId="5"/>
  </si>
  <si>
    <t>　　なお、機械設備工事における他工種とは、建築工事、電気設備工事及び昇降機設備工事です。</t>
    <rPh sb="5" eb="9">
      <t>キカイセツビ</t>
    </rPh>
    <phoneticPr fontId="5"/>
  </si>
  <si>
    <t>　　なお、昇降機設備工事における他工種とは、建築工事、電気設備工事及び機械設備工事です。</t>
    <rPh sb="22" eb="26">
      <t>ケンチクコウジ</t>
    </rPh>
    <phoneticPr fontId="5"/>
  </si>
  <si>
    <t>「Ｄ列１行」設備の工種を選択してください。</t>
  </si>
  <si>
    <t>3. 直接工事費に関する事項</t>
    <rPh sb="3" eb="5">
      <t>チョクセツ</t>
    </rPh>
    <rPh sb="5" eb="8">
      <t>コウジヒ</t>
    </rPh>
    <rPh sb="9" eb="10">
      <t>カン</t>
    </rPh>
    <rPh sb="12" eb="14">
      <t>ジコウ</t>
    </rPh>
    <phoneticPr fontId="1"/>
  </si>
  <si>
    <t>「3. 直接工事費に関する事項」</t>
    <rPh sb="4" eb="6">
      <t>チョクセツ</t>
    </rPh>
    <rPh sb="6" eb="9">
      <t>コウジヒ</t>
    </rPh>
    <rPh sb="10" eb="11">
      <t>カン</t>
    </rPh>
    <rPh sb="13" eb="15">
      <t>ジコウ</t>
    </rPh>
    <phoneticPr fontId="1"/>
  </si>
  <si>
    <t>本工事に、改修工事が含まれている場合は「有」を選択してください。</t>
    <rPh sb="0" eb="3">
      <t>ホンコウジ</t>
    </rPh>
    <phoneticPr fontId="5"/>
  </si>
  <si>
    <t>① 各種処理費</t>
    <rPh sb="2" eb="4">
      <t>カクシュ</t>
    </rPh>
    <rPh sb="4" eb="6">
      <t>ショリ</t>
    </rPh>
    <rPh sb="6" eb="7">
      <t>ヒ</t>
    </rPh>
    <phoneticPr fontId="4"/>
  </si>
  <si>
    <t>共益費以外に自社において「共通仮設費」として負担した額がある場合「有」を選択</t>
    <rPh sb="30" eb="32">
      <t>バアイ</t>
    </rPh>
    <rPh sb="33" eb="34">
      <t>アリ</t>
    </rPh>
    <rPh sb="36" eb="38">
      <t>センタク</t>
    </rPh>
    <phoneticPr fontId="5"/>
  </si>
  <si>
    <t>共益費に「準備費」の項目が含まれている場合は「有」を選択</t>
    <rPh sb="0" eb="3">
      <t>キョウエキヒ</t>
    </rPh>
    <rPh sb="5" eb="8">
      <t>ジュンビヒ</t>
    </rPh>
    <rPh sb="10" eb="12">
      <t>コウモク</t>
    </rPh>
    <rPh sb="13" eb="14">
      <t>フク</t>
    </rPh>
    <rPh sb="19" eb="21">
      <t>バアイ</t>
    </rPh>
    <rPh sb="23" eb="24">
      <t>アリ</t>
    </rPh>
    <rPh sb="26" eb="28">
      <t>センタク</t>
    </rPh>
    <phoneticPr fontId="5"/>
  </si>
  <si>
    <t>共益費に「仮設建物費」の項目が含まれている場合は「有」を選択</t>
    <rPh sb="0" eb="3">
      <t>キョウエキヒ</t>
    </rPh>
    <rPh sb="5" eb="9">
      <t>カセツタテモノ</t>
    </rPh>
    <rPh sb="9" eb="10">
      <t>ヒ</t>
    </rPh>
    <rPh sb="12" eb="14">
      <t>コウモク</t>
    </rPh>
    <rPh sb="15" eb="16">
      <t>フク</t>
    </rPh>
    <rPh sb="21" eb="23">
      <t>バアイ</t>
    </rPh>
    <rPh sb="25" eb="26">
      <t>アリ</t>
    </rPh>
    <rPh sb="28" eb="30">
      <t>センタク</t>
    </rPh>
    <phoneticPr fontId="5"/>
  </si>
  <si>
    <t>共益費に「工事施設費」の項目が含まれている場合は「有」を選択</t>
    <rPh sb="0" eb="3">
      <t>キョウエキヒ</t>
    </rPh>
    <rPh sb="5" eb="7">
      <t>コウジ</t>
    </rPh>
    <rPh sb="7" eb="10">
      <t>シセツヒ</t>
    </rPh>
    <rPh sb="12" eb="14">
      <t>コウモク</t>
    </rPh>
    <rPh sb="15" eb="16">
      <t>フク</t>
    </rPh>
    <rPh sb="21" eb="23">
      <t>バアイ</t>
    </rPh>
    <rPh sb="25" eb="26">
      <t>アリ</t>
    </rPh>
    <rPh sb="28" eb="30">
      <t>センタク</t>
    </rPh>
    <phoneticPr fontId="5"/>
  </si>
  <si>
    <t>共益費に「環境安全費」の項目が含まれている場合は「有」を選択</t>
    <rPh sb="0" eb="3">
      <t>キョウエキヒ</t>
    </rPh>
    <rPh sb="5" eb="7">
      <t>カンキョウ</t>
    </rPh>
    <rPh sb="7" eb="9">
      <t>アンゼン</t>
    </rPh>
    <rPh sb="9" eb="10">
      <t>ヒ</t>
    </rPh>
    <rPh sb="12" eb="14">
      <t>コウモク</t>
    </rPh>
    <rPh sb="15" eb="16">
      <t>フク</t>
    </rPh>
    <rPh sb="21" eb="23">
      <t>バアイ</t>
    </rPh>
    <rPh sb="25" eb="26">
      <t>アリ</t>
    </rPh>
    <rPh sb="28" eb="30">
      <t>センタク</t>
    </rPh>
    <phoneticPr fontId="5"/>
  </si>
  <si>
    <t>共益費に「動力用水光熱費」の項目が含まれている場合は「有」を選択</t>
    <rPh sb="0" eb="3">
      <t>キョウエキヒ</t>
    </rPh>
    <rPh sb="5" eb="7">
      <t>ドウリョク</t>
    </rPh>
    <rPh sb="7" eb="9">
      <t>ヨウスイ</t>
    </rPh>
    <rPh sb="9" eb="12">
      <t>コウネツヒ</t>
    </rPh>
    <rPh sb="14" eb="16">
      <t>コウモク</t>
    </rPh>
    <rPh sb="17" eb="18">
      <t>フク</t>
    </rPh>
    <rPh sb="23" eb="25">
      <t>バアイ</t>
    </rPh>
    <rPh sb="27" eb="28">
      <t>アリ</t>
    </rPh>
    <rPh sb="30" eb="32">
      <t>センタク</t>
    </rPh>
    <phoneticPr fontId="5"/>
  </si>
  <si>
    <t>共益費に「屋外整理清掃費」の項目が含まれている場合は「有」を選択</t>
    <rPh sb="0" eb="3">
      <t>キョウエキヒ</t>
    </rPh>
    <rPh sb="5" eb="7">
      <t>オクガイ</t>
    </rPh>
    <rPh sb="7" eb="9">
      <t>セイリ</t>
    </rPh>
    <rPh sb="9" eb="11">
      <t>セイソウ</t>
    </rPh>
    <rPh sb="11" eb="12">
      <t>ヒ</t>
    </rPh>
    <rPh sb="14" eb="16">
      <t>コウモク</t>
    </rPh>
    <rPh sb="17" eb="18">
      <t>フク</t>
    </rPh>
    <rPh sb="23" eb="25">
      <t>バアイ</t>
    </rPh>
    <rPh sb="27" eb="28">
      <t>アリ</t>
    </rPh>
    <rPh sb="30" eb="32">
      <t>センタク</t>
    </rPh>
    <phoneticPr fontId="5"/>
  </si>
  <si>
    <t>共益費に「機械器具費」の項目が含まれている場合は「有」を選択</t>
    <rPh sb="0" eb="3">
      <t>キョウエキヒ</t>
    </rPh>
    <rPh sb="5" eb="7">
      <t>キカイ</t>
    </rPh>
    <rPh sb="7" eb="9">
      <t>キグ</t>
    </rPh>
    <rPh sb="9" eb="10">
      <t>ヒ</t>
    </rPh>
    <rPh sb="12" eb="14">
      <t>コウモク</t>
    </rPh>
    <rPh sb="15" eb="16">
      <t>フク</t>
    </rPh>
    <rPh sb="21" eb="23">
      <t>バアイ</t>
    </rPh>
    <rPh sb="25" eb="26">
      <t>アリ</t>
    </rPh>
    <rPh sb="28" eb="30">
      <t>センタク</t>
    </rPh>
    <phoneticPr fontId="5"/>
  </si>
  <si>
    <t>共益費に「情報システム費」の項目が含まれている場合は「有」を選択</t>
    <rPh sb="0" eb="3">
      <t>キョウエキヒ</t>
    </rPh>
    <rPh sb="5" eb="7">
      <t>ジョウホウ</t>
    </rPh>
    <rPh sb="11" eb="12">
      <t>ヒ</t>
    </rPh>
    <rPh sb="14" eb="16">
      <t>コウモク</t>
    </rPh>
    <rPh sb="17" eb="18">
      <t>フク</t>
    </rPh>
    <rPh sb="23" eb="25">
      <t>バアイ</t>
    </rPh>
    <rPh sb="27" eb="28">
      <t>アリ</t>
    </rPh>
    <rPh sb="30" eb="32">
      <t>センタク</t>
    </rPh>
    <phoneticPr fontId="5"/>
  </si>
  <si>
    <t>共益費に「その他」の項目が含まれている場合は「有」を選択</t>
    <rPh sb="0" eb="3">
      <t>キョウエキヒ</t>
    </rPh>
    <rPh sb="10" eb="12">
      <t>コウモク</t>
    </rPh>
    <rPh sb="13" eb="14">
      <t>フク</t>
    </rPh>
    <rPh sb="19" eb="21">
      <t>バアイ</t>
    </rPh>
    <rPh sb="23" eb="24">
      <t>アリ</t>
    </rPh>
    <rPh sb="26" eb="28">
      <t>センタク</t>
    </rPh>
    <phoneticPr fontId="5"/>
  </si>
  <si>
    <t>① 準備費</t>
    <phoneticPr fontId="1"/>
  </si>
  <si>
    <t>② 仮設建物費</t>
    <phoneticPr fontId="1"/>
  </si>
  <si>
    <t>③ 工事施設費</t>
    <phoneticPr fontId="1"/>
  </si>
  <si>
    <t>④ 環境安全費</t>
    <phoneticPr fontId="1"/>
  </si>
  <si>
    <t>⑤ 動力用水光熱費</t>
    <phoneticPr fontId="1"/>
  </si>
  <si>
    <t>⑦ 機械器具費</t>
    <phoneticPr fontId="1"/>
  </si>
  <si>
    <t>⑨ その他</t>
    <phoneticPr fontId="1"/>
  </si>
  <si>
    <t>⑧ 情報システム費</t>
    <phoneticPr fontId="1"/>
  </si>
  <si>
    <t>共益費の額</t>
    <rPh sb="0" eb="3">
      <t>キョウエキヒ</t>
    </rPh>
    <rPh sb="4" eb="5">
      <t>ガク</t>
    </rPh>
    <phoneticPr fontId="1"/>
  </si>
  <si>
    <t>④ 従業員給与手当　別表</t>
    <rPh sb="2" eb="5">
      <t>ジュウギョウイン</t>
    </rPh>
    <rPh sb="5" eb="7">
      <t>キュウヨ</t>
    </rPh>
    <rPh sb="7" eb="9">
      <t>テアテ</t>
    </rPh>
    <rPh sb="10" eb="12">
      <t>ベツヒョウ</t>
    </rPh>
    <phoneticPr fontId="5"/>
  </si>
  <si>
    <t>入力に当たっての注意点</t>
    <rPh sb="0" eb="2">
      <t>ニュウリョク</t>
    </rPh>
    <rPh sb="3" eb="4">
      <t>ア</t>
    </rPh>
    <rPh sb="8" eb="11">
      <t>チュウイテン</t>
    </rPh>
    <phoneticPr fontId="1"/>
  </si>
  <si>
    <t>※２　本別表の入力対象者は、以下の定義に基づいた者のみです。</t>
    <rPh sb="3" eb="4">
      <t>ホン</t>
    </rPh>
    <rPh sb="4" eb="6">
      <t>ベツヒョウ</t>
    </rPh>
    <rPh sb="7" eb="9">
      <t>ニュウリョク</t>
    </rPh>
    <rPh sb="9" eb="12">
      <t>タイショウシャ</t>
    </rPh>
    <rPh sb="14" eb="16">
      <t>イカ</t>
    </rPh>
    <rPh sb="17" eb="19">
      <t>テイギ</t>
    </rPh>
    <rPh sb="20" eb="21">
      <t>モト</t>
    </rPh>
    <rPh sb="24" eb="25">
      <t>モノ</t>
    </rPh>
    <phoneticPr fontId="1"/>
  </si>
  <si>
    <t>役職名</t>
    <rPh sb="0" eb="2">
      <t>ヤクショク</t>
    </rPh>
    <rPh sb="2" eb="3">
      <t>メイ</t>
    </rPh>
    <phoneticPr fontId="1"/>
  </si>
  <si>
    <t>年代</t>
    <rPh sb="0" eb="2">
      <t>ネンダイ</t>
    </rPh>
    <phoneticPr fontId="1"/>
  </si>
  <si>
    <t>①</t>
    <phoneticPr fontId="1"/>
  </si>
  <si>
    <t>10代</t>
    <rPh sb="2" eb="3">
      <t>ダイ</t>
    </rPh>
    <phoneticPr fontId="1"/>
  </si>
  <si>
    <t>現場従業員</t>
    <rPh sb="0" eb="2">
      <t>ゲンバ</t>
    </rPh>
    <rPh sb="2" eb="5">
      <t>ジュウギョウイン</t>
    </rPh>
    <phoneticPr fontId="1"/>
  </si>
  <si>
    <t>②</t>
    <phoneticPr fontId="1"/>
  </si>
  <si>
    <t>20代</t>
    <rPh sb="2" eb="3">
      <t>ダイ</t>
    </rPh>
    <phoneticPr fontId="1"/>
  </si>
  <si>
    <t>現場雇用従業員</t>
    <rPh sb="0" eb="2">
      <t>ゲンバ</t>
    </rPh>
    <rPh sb="2" eb="4">
      <t>コヨウ</t>
    </rPh>
    <rPh sb="4" eb="7">
      <t>ジュウギョウイン</t>
    </rPh>
    <phoneticPr fontId="1"/>
  </si>
  <si>
    <t>30代</t>
    <rPh sb="2" eb="3">
      <t>ダイ</t>
    </rPh>
    <phoneticPr fontId="1"/>
  </si>
  <si>
    <t>現場雇用労働者</t>
    <rPh sb="0" eb="2">
      <t>ゲンバ</t>
    </rPh>
    <rPh sb="2" eb="4">
      <t>コヨウ</t>
    </rPh>
    <rPh sb="4" eb="7">
      <t>ロウドウシャ</t>
    </rPh>
    <phoneticPr fontId="1"/>
  </si>
  <si>
    <t>③</t>
    <phoneticPr fontId="1"/>
  </si>
  <si>
    <t>年　　代　　：工事に従事していた時点の年齢（年代）をプルダウンメニューから選択します。</t>
    <rPh sb="0" eb="1">
      <t>ネン</t>
    </rPh>
    <rPh sb="3" eb="4">
      <t>ダイ</t>
    </rPh>
    <rPh sb="7" eb="9">
      <t>コウジ</t>
    </rPh>
    <rPh sb="10" eb="12">
      <t>ジュウジ</t>
    </rPh>
    <rPh sb="16" eb="18">
      <t>ジテン</t>
    </rPh>
    <rPh sb="19" eb="21">
      <t>ネンレイ</t>
    </rPh>
    <rPh sb="22" eb="24">
      <t>ネンダイ</t>
    </rPh>
    <phoneticPr fontId="1"/>
  </si>
  <si>
    <t>40代</t>
    <rPh sb="2" eb="3">
      <t>ダイ</t>
    </rPh>
    <phoneticPr fontId="1"/>
  </si>
  <si>
    <t>外注人件費(事務)</t>
    <rPh sb="0" eb="2">
      <t>ガイチュウ</t>
    </rPh>
    <rPh sb="2" eb="5">
      <t>ジンケンヒ</t>
    </rPh>
    <rPh sb="6" eb="8">
      <t>ジム</t>
    </rPh>
    <phoneticPr fontId="1"/>
  </si>
  <si>
    <t>④</t>
    <phoneticPr fontId="1"/>
  </si>
  <si>
    <t>勤　　務　　：該当する担当者が「常勤」か「非常勤」をプルダウンメニューから選択します。</t>
    <rPh sb="0" eb="1">
      <t>ツトム</t>
    </rPh>
    <rPh sb="3" eb="4">
      <t>ツトム</t>
    </rPh>
    <rPh sb="7" eb="9">
      <t>ガイトウ</t>
    </rPh>
    <rPh sb="11" eb="14">
      <t>タントウシャ</t>
    </rPh>
    <rPh sb="16" eb="18">
      <t>ジョウキン</t>
    </rPh>
    <rPh sb="21" eb="24">
      <t>ヒジョウキン</t>
    </rPh>
    <phoneticPr fontId="1"/>
  </si>
  <si>
    <t>50代</t>
    <rPh sb="2" eb="3">
      <t>ダイ</t>
    </rPh>
    <phoneticPr fontId="1"/>
  </si>
  <si>
    <t>外注人件費(技術)</t>
    <rPh sb="0" eb="2">
      <t>ガイチュウ</t>
    </rPh>
    <rPh sb="2" eb="5">
      <t>ジンケンヒ</t>
    </rPh>
    <rPh sb="6" eb="8">
      <t>ギジュツ</t>
    </rPh>
    <phoneticPr fontId="1"/>
  </si>
  <si>
    <t>⑤</t>
    <phoneticPr fontId="1"/>
  </si>
  <si>
    <t>60代</t>
    <rPh sb="2" eb="3">
      <t>ダイ</t>
    </rPh>
    <phoneticPr fontId="1"/>
  </si>
  <si>
    <t>⑥</t>
    <phoneticPr fontId="1"/>
  </si>
  <si>
    <t>作 業 内 容 ：当現場の事業所として従事した作業内容をプルダウンメニューから選択します。</t>
    <rPh sb="0" eb="1">
      <t>サク</t>
    </rPh>
    <rPh sb="2" eb="3">
      <t>ゴウ</t>
    </rPh>
    <rPh sb="4" eb="5">
      <t>ナイ</t>
    </rPh>
    <rPh sb="6" eb="7">
      <t>カタチ</t>
    </rPh>
    <rPh sb="19" eb="21">
      <t>ジュウジ</t>
    </rPh>
    <rPh sb="23" eb="25">
      <t>サギョウ</t>
    </rPh>
    <rPh sb="25" eb="27">
      <t>ナイヨウ</t>
    </rPh>
    <phoneticPr fontId="1"/>
  </si>
  <si>
    <t>⑦</t>
    <phoneticPr fontId="1"/>
  </si>
  <si>
    <t>　　　　※　月割り計算のため算定式を用いて入力する場合は、以下の要領で入力してください。</t>
    <phoneticPr fontId="1"/>
  </si>
  <si>
    <t>西暦(下二桁)自動→</t>
    <rPh sb="0" eb="2">
      <t>セイレキ</t>
    </rPh>
    <rPh sb="3" eb="4">
      <t>シモ</t>
    </rPh>
    <rPh sb="4" eb="6">
      <t>フタケタ</t>
    </rPh>
    <rPh sb="7" eb="9">
      <t>ジドウ</t>
    </rPh>
    <phoneticPr fontId="1"/>
  </si>
  <si>
    <t>始期</t>
    <rPh sb="0" eb="2">
      <t>シキ</t>
    </rPh>
    <phoneticPr fontId="1"/>
  </si>
  <si>
    <t>月　自動→</t>
    <rPh sb="0" eb="1">
      <t>ツキ</t>
    </rPh>
    <rPh sb="2" eb="4">
      <t>ジドウ</t>
    </rPh>
    <phoneticPr fontId="1"/>
  </si>
  <si>
    <t>終期</t>
    <rPh sb="0" eb="2">
      <t>シュウキ</t>
    </rPh>
    <phoneticPr fontId="1"/>
  </si>
  <si>
    <t>No</t>
    <phoneticPr fontId="1"/>
  </si>
  <si>
    <t>勤務</t>
    <rPh sb="0" eb="2">
      <t>キンム</t>
    </rPh>
    <phoneticPr fontId="1"/>
  </si>
  <si>
    <t>雇用形態</t>
    <rPh sb="0" eb="2">
      <t>コヨウ</t>
    </rPh>
    <rPh sb="2" eb="4">
      <t>ケイタイ</t>
    </rPh>
    <phoneticPr fontId="1"/>
  </si>
  <si>
    <t>作業内容</t>
    <rPh sb="0" eb="2">
      <t>サギョウ</t>
    </rPh>
    <rPh sb="2" eb="4">
      <t>ナイヨウ</t>
    </rPh>
    <phoneticPr fontId="1"/>
  </si>
  <si>
    <t>現場代理人(所長)</t>
    <rPh sb="0" eb="5">
      <t>ゲンバダイリニン</t>
    </rPh>
    <rPh sb="6" eb="8">
      <t>ショチョウ</t>
    </rPh>
    <phoneticPr fontId="1"/>
  </si>
  <si>
    <t>常勤</t>
    <rPh sb="0" eb="2">
      <t>ジョウキン</t>
    </rPh>
    <phoneticPr fontId="1"/>
  </si>
  <si>
    <t>非常勤</t>
    <rPh sb="0" eb="1">
      <t>ヒ</t>
    </rPh>
    <rPh sb="1" eb="3">
      <t>ジョウキン</t>
    </rPh>
    <phoneticPr fontId="1"/>
  </si>
  <si>
    <t>工期</t>
    <rPh sb="0" eb="2">
      <t>コウキ</t>
    </rPh>
    <phoneticPr fontId="1"/>
  </si>
  <si>
    <t>① 現場稼働日数の入力→</t>
    <rPh sb="2" eb="4">
      <t>ゲンバ</t>
    </rPh>
    <rPh sb="4" eb="6">
      <t>カドウ</t>
    </rPh>
    <rPh sb="6" eb="8">
      <t>ニッスウ</t>
    </rPh>
    <rPh sb="9" eb="11">
      <t>ニュウリョク</t>
    </rPh>
    <phoneticPr fontId="1"/>
  </si>
  <si>
    <t>別表</t>
    <rPh sb="0" eb="2">
      <t>ベッピョウ</t>
    </rPh>
    <phoneticPr fontId="1"/>
  </si>
  <si>
    <t>①稼働日数計</t>
    <rPh sb="1" eb="3">
      <t>カドウ</t>
    </rPh>
    <rPh sb="3" eb="5">
      <t>ニッスウ</t>
    </rPh>
    <rPh sb="5" eb="6">
      <t>ケイ</t>
    </rPh>
    <phoneticPr fontId="1"/>
  </si>
  <si>
    <t>従事日数</t>
    <rPh sb="0" eb="1">
      <t>ジュウ</t>
    </rPh>
    <rPh sb="1" eb="2">
      <t>コト</t>
    </rPh>
    <rPh sb="2" eb="3">
      <t>ヒ</t>
    </rPh>
    <rPh sb="3" eb="4">
      <t>スウ</t>
    </rPh>
    <phoneticPr fontId="1"/>
  </si>
  <si>
    <t xml:space="preserve"> </t>
    <phoneticPr fontId="31"/>
  </si>
  <si>
    <t>【参考例】</t>
    <rPh sb="1" eb="3">
      <t>サンコウ</t>
    </rPh>
    <rPh sb="3" eb="4">
      <t>レイ</t>
    </rPh>
    <phoneticPr fontId="31"/>
  </si>
  <si>
    <t>月</t>
    <rPh sb="0" eb="1">
      <t>ツキ</t>
    </rPh>
    <phoneticPr fontId="31"/>
  </si>
  <si>
    <t>工　程　表</t>
    <rPh sb="0" eb="1">
      <t>コウ</t>
    </rPh>
    <rPh sb="2" eb="3">
      <t>ホド</t>
    </rPh>
    <rPh sb="4" eb="5">
      <t>ヒョウ</t>
    </rPh>
    <phoneticPr fontId="31"/>
  </si>
  <si>
    <t>建築本体工事</t>
    <rPh sb="0" eb="2">
      <t>ケンチク</t>
    </rPh>
    <rPh sb="2" eb="4">
      <t>ホンタイ</t>
    </rPh>
    <rPh sb="4" eb="6">
      <t>コウジ</t>
    </rPh>
    <phoneticPr fontId="31"/>
  </si>
  <si>
    <t>工事実施工程表</t>
    <rPh sb="0" eb="2">
      <t>コウジ</t>
    </rPh>
    <rPh sb="2" eb="4">
      <t>ジッシ</t>
    </rPh>
    <rPh sb="4" eb="7">
      <t>コウテイヒョウ</t>
    </rPh>
    <phoneticPr fontId="31"/>
  </si>
  <si>
    <t>機械設備工事</t>
    <rPh sb="0" eb="2">
      <t>キカイ</t>
    </rPh>
    <rPh sb="2" eb="4">
      <t>セツビ</t>
    </rPh>
    <rPh sb="4" eb="6">
      <t>コウジ</t>
    </rPh>
    <phoneticPr fontId="31"/>
  </si>
  <si>
    <t>電気設備工事</t>
    <rPh sb="0" eb="2">
      <t>デンキ</t>
    </rPh>
    <rPh sb="2" eb="4">
      <t>セツビ</t>
    </rPh>
    <rPh sb="4" eb="6">
      <t>コウジ</t>
    </rPh>
    <phoneticPr fontId="31"/>
  </si>
  <si>
    <t>昇降機設備工事</t>
    <rPh sb="0" eb="3">
      <t>ショウコウキ</t>
    </rPh>
    <rPh sb="3" eb="5">
      <t>セツビ</t>
    </rPh>
    <rPh sb="5" eb="7">
      <t>コウジ</t>
    </rPh>
    <phoneticPr fontId="31"/>
  </si>
  <si>
    <t>以下なし</t>
    <rPh sb="0" eb="2">
      <t>イカ</t>
    </rPh>
    <phoneticPr fontId="5"/>
  </si>
  <si>
    <t>本シートの入力が完了しました。アンケート調査にご協力ありがとうございました。</t>
  </si>
  <si>
    <t>上記金額の計上方法</t>
    <rPh sb="0" eb="2">
      <t>ジョウキ</t>
    </rPh>
    <rPh sb="2" eb="4">
      <t>キンガク</t>
    </rPh>
    <rPh sb="5" eb="7">
      <t>ケイジョウ</t>
    </rPh>
    <rPh sb="7" eb="9">
      <t>ホウホウ</t>
    </rPh>
    <phoneticPr fontId="1"/>
  </si>
  <si>
    <r>
      <t>現場稼働日数：上段に「月」が表示されています。当月の</t>
    </r>
    <r>
      <rPr>
        <b/>
        <sz val="12"/>
        <color rgb="FFFF0000"/>
        <rFont val="ＭＳ ゴシック"/>
        <family val="3"/>
        <charset val="128"/>
      </rPr>
      <t>現場稼働日数を入力</t>
    </r>
    <r>
      <rPr>
        <b/>
        <sz val="12"/>
        <color theme="1"/>
        <rFont val="ＭＳ ゴシック"/>
        <family val="3"/>
        <charset val="128"/>
      </rPr>
      <t>します。</t>
    </r>
    <rPh sb="0" eb="2">
      <t>ゲンバ</t>
    </rPh>
    <rPh sb="2" eb="4">
      <t>カドウ</t>
    </rPh>
    <rPh sb="4" eb="6">
      <t>ニッスウ</t>
    </rPh>
    <rPh sb="7" eb="9">
      <t>ジョウダン</t>
    </rPh>
    <rPh sb="11" eb="12">
      <t>ツキ</t>
    </rPh>
    <rPh sb="14" eb="16">
      <t>ヒョウジ</t>
    </rPh>
    <rPh sb="23" eb="24">
      <t>トウ</t>
    </rPh>
    <rPh sb="24" eb="25">
      <t>ツキ</t>
    </rPh>
    <rPh sb="26" eb="28">
      <t>ゲンバ</t>
    </rPh>
    <rPh sb="28" eb="32">
      <t>カドウニッスウ</t>
    </rPh>
    <rPh sb="33" eb="35">
      <t>ニュウリョク</t>
    </rPh>
    <phoneticPr fontId="1"/>
  </si>
  <si>
    <t>役　職　名　：当現場の事業所としての役職名をプルダウンメニューから選択します。なお、現場代理人（事業所所長）は入力済みです。</t>
    <rPh sb="0" eb="1">
      <t>ヤク</t>
    </rPh>
    <rPh sb="2" eb="3">
      <t>ショク</t>
    </rPh>
    <rPh sb="4" eb="5">
      <t>ナ</t>
    </rPh>
    <rPh sb="18" eb="21">
      <t>ヤクショクメイ</t>
    </rPh>
    <rPh sb="33" eb="35">
      <t>センタク</t>
    </rPh>
    <rPh sb="42" eb="47">
      <t>ゲンバダイリニン</t>
    </rPh>
    <rPh sb="48" eb="51">
      <t>ジギョウショ</t>
    </rPh>
    <rPh sb="51" eb="53">
      <t>ショチョウ</t>
    </rPh>
    <rPh sb="55" eb="57">
      <t>ニュウリョク</t>
    </rPh>
    <rPh sb="57" eb="58">
      <t>ズ</t>
    </rPh>
    <phoneticPr fontId="1"/>
  </si>
  <si>
    <t>　　　　また、従事した工事現場が２以上にまたがる場合は、その業務内容で按分した額とします。</t>
    <rPh sb="7" eb="9">
      <t>ジュウジ</t>
    </rPh>
    <rPh sb="11" eb="13">
      <t>コウジ</t>
    </rPh>
    <rPh sb="13" eb="15">
      <t>ゲンバ</t>
    </rPh>
    <rPh sb="39" eb="40">
      <t>ガク</t>
    </rPh>
    <phoneticPr fontId="1"/>
  </si>
  <si>
    <t>担当技術者</t>
    <rPh sb="0" eb="2">
      <t>タントウ</t>
    </rPh>
    <rPh sb="2" eb="5">
      <t>ギジュツシャ</t>
    </rPh>
    <phoneticPr fontId="1"/>
  </si>
  <si>
    <t>② 特別な経費等</t>
    <phoneticPr fontId="1"/>
  </si>
  <si>
    <t>② 特別な経費等</t>
    <phoneticPr fontId="3"/>
  </si>
  <si>
    <t>作業環境の防災、保全･環境維持、安全･環境点検、用具備品に要した費用(粉塵･酸欠防止等の環境対策器具設置含む)。</t>
    <phoneticPr fontId="3"/>
  </si>
  <si>
    <t>　　　　　　＝ＲＯＵＮＤ（年間給与等総額÷12×必要月数(工期月数),０）</t>
    <rPh sb="13" eb="15">
      <t>ネンカン</t>
    </rPh>
    <phoneticPr fontId="1"/>
  </si>
  <si>
    <t>共通費実態調査票　目次</t>
    <phoneticPr fontId="1"/>
  </si>
  <si>
    <t>共 通 費 実 態 調 査 票</t>
    <phoneticPr fontId="1"/>
  </si>
  <si>
    <t>（設備新営工事・受注者用）</t>
    <phoneticPr fontId="1"/>
  </si>
  <si>
    <t>■受注者用■
新営（設備）</t>
    <rPh sb="10" eb="12">
      <t>セツビ</t>
    </rPh>
    <phoneticPr fontId="1"/>
  </si>
  <si>
    <t>⑧　月　別　現　場　従　事　日　数</t>
    <rPh sb="2" eb="3">
      <t>ツキ</t>
    </rPh>
    <rPh sb="4" eb="5">
      <t>ベツ</t>
    </rPh>
    <rPh sb="6" eb="7">
      <t>ゲン</t>
    </rPh>
    <rPh sb="8" eb="9">
      <t>バ</t>
    </rPh>
    <rPh sb="10" eb="11">
      <t>ジュウ</t>
    </rPh>
    <rPh sb="12" eb="13">
      <t>コト</t>
    </rPh>
    <rPh sb="14" eb="15">
      <t>ヒ</t>
    </rPh>
    <rPh sb="16" eb="17">
      <t>スウ</t>
    </rPh>
    <phoneticPr fontId="1"/>
  </si>
  <si>
    <t>共通費実態調査</t>
    <phoneticPr fontId="1"/>
  </si>
  <si>
    <t>１．共通費実態調査の趣旨</t>
  </si>
  <si>
    <t>４．調査票の構成</t>
    <rPh sb="2" eb="4">
      <t>チョウサ</t>
    </rPh>
    <rPh sb="4" eb="5">
      <t>ヒョウ</t>
    </rPh>
    <rPh sb="6" eb="8">
      <t>コウセイ</t>
    </rPh>
    <phoneticPr fontId="75"/>
  </si>
  <si>
    <t>★</t>
    <phoneticPr fontId="1"/>
  </si>
  <si>
    <t>シート名「調査について」</t>
    <phoneticPr fontId="1"/>
  </si>
  <si>
    <t>シート名「表紙･目次」</t>
    <rPh sb="5" eb="7">
      <t>ヒョウシ</t>
    </rPh>
    <rPh sb="8" eb="10">
      <t>モクジ</t>
    </rPh>
    <phoneticPr fontId="1"/>
  </si>
  <si>
    <t>シート名「調査票」</t>
    <rPh sb="5" eb="8">
      <t>チョウサヒョウ</t>
    </rPh>
    <phoneticPr fontId="1"/>
  </si>
  <si>
    <t>２．共通費実態調査の範囲</t>
    <rPh sb="2" eb="4">
      <t>キョウツウ</t>
    </rPh>
    <rPh sb="4" eb="5">
      <t>ヒ</t>
    </rPh>
    <rPh sb="5" eb="6">
      <t>ジツ</t>
    </rPh>
    <rPh sb="6" eb="7">
      <t>タイ</t>
    </rPh>
    <rPh sb="7" eb="9">
      <t>チョウサ</t>
    </rPh>
    <rPh sb="10" eb="12">
      <t>ハンイ</t>
    </rPh>
    <phoneticPr fontId="75"/>
  </si>
  <si>
    <t>　　　を入力していただく部分です。</t>
    <phoneticPr fontId="1"/>
  </si>
  <si>
    <t>　　　ものですが、その内容等について入力する部分もありますので、ご協力</t>
    <rPh sb="11" eb="13">
      <t>ナイヨウ</t>
    </rPh>
    <rPh sb="13" eb="14">
      <t>ナド</t>
    </rPh>
    <phoneticPr fontId="1"/>
  </si>
  <si>
    <t>　　　をお願いいたします。</t>
    <phoneticPr fontId="1"/>
  </si>
  <si>
    <t>　　　ものですが、共通仮設費と同様にその内容等について入力する部分もあ</t>
    <rPh sb="20" eb="22">
      <t>ナイヨウ</t>
    </rPh>
    <rPh sb="22" eb="23">
      <t>ナド</t>
    </rPh>
    <phoneticPr fontId="1"/>
  </si>
  <si>
    <t>　　　りますので、ご協力をお願いいたします。</t>
    <phoneticPr fontId="1"/>
  </si>
  <si>
    <t>シート名「別表」</t>
    <rPh sb="5" eb="7">
      <t>ベッピョウ</t>
    </rPh>
    <phoneticPr fontId="1"/>
  </si>
  <si>
    <t>シート名「完成工事原価報告書」</t>
    <rPh sb="5" eb="7">
      <t>カンセイ</t>
    </rPh>
    <rPh sb="7" eb="9">
      <t>コウジ</t>
    </rPh>
    <rPh sb="9" eb="11">
      <t>ゲンカ</t>
    </rPh>
    <rPh sb="11" eb="14">
      <t>ホウコクショ</t>
    </rPh>
    <phoneticPr fontId="1"/>
  </si>
  <si>
    <t>　当該工事の完成工事原価に関する情報を入力していただく部分で、調査票と被る部分もございますが、調査へのご協力をお願いいたします。</t>
    <phoneticPr fontId="1"/>
  </si>
  <si>
    <t>シート名「工事実施工程表(ひな形)」</t>
    <rPh sb="5" eb="7">
      <t>コウジ</t>
    </rPh>
    <rPh sb="7" eb="9">
      <t>ジッシ</t>
    </rPh>
    <rPh sb="9" eb="11">
      <t>コウテイ</t>
    </rPh>
    <rPh sb="11" eb="12">
      <t>ヒョウ</t>
    </rPh>
    <rPh sb="15" eb="16">
      <t>ガタ</t>
    </rPh>
    <phoneticPr fontId="1"/>
  </si>
  <si>
    <t>５．入力要領</t>
    <rPh sb="2" eb="4">
      <t>ニュウリョク</t>
    </rPh>
    <rPh sb="4" eb="6">
      <t>ヨウリョウ</t>
    </rPh>
    <phoneticPr fontId="75"/>
  </si>
  <si>
    <t>３．調査票の配付及び提出について</t>
    <rPh sb="2" eb="4">
      <t>チョウサ</t>
    </rPh>
    <rPh sb="4" eb="5">
      <t>ヒョウ</t>
    </rPh>
    <rPh sb="6" eb="8">
      <t>ハイフ</t>
    </rPh>
    <rPh sb="8" eb="9">
      <t>オヨ</t>
    </rPh>
    <rPh sb="10" eb="12">
      <t>テイシュツ</t>
    </rPh>
    <phoneticPr fontId="75"/>
  </si>
  <si>
    <r>
      <t xml:space="preserve"> 　 </t>
    </r>
    <r>
      <rPr>
        <b/>
        <sz val="10"/>
        <color theme="1"/>
        <rFont val="ＭＳ 明朝"/>
        <family val="1"/>
        <charset val="128"/>
      </rPr>
      <t>＝ＲＯＵＮＤ(「入力したい式」,0)</t>
    </r>
    <rPh sb="11" eb="13">
      <t>ニュウリョク</t>
    </rPh>
    <rPh sb="16" eb="17">
      <t>シキ</t>
    </rPh>
    <phoneticPr fontId="1"/>
  </si>
  <si>
    <t>⑧</t>
    <phoneticPr fontId="1"/>
  </si>
  <si>
    <t>-1 工事用電気設備</t>
    <rPh sb="3" eb="6">
      <t>コウジヨウ</t>
    </rPh>
    <rPh sb="6" eb="8">
      <t>デンキ</t>
    </rPh>
    <rPh sb="8" eb="10">
      <t>セツビ</t>
    </rPh>
    <phoneticPr fontId="4"/>
  </si>
  <si>
    <t>-2 工事用給排水設備</t>
    <rPh sb="3" eb="6">
      <t>コウジヨウ</t>
    </rPh>
    <rPh sb="6" eb="9">
      <t>キュウハイスイ</t>
    </rPh>
    <rPh sb="9" eb="11">
      <t>セツビ</t>
    </rPh>
    <phoneticPr fontId="4"/>
  </si>
  <si>
    <t>-2-1 上下水道使用料</t>
    <rPh sb="5" eb="7">
      <t>ジョウゲ</t>
    </rPh>
    <rPh sb="7" eb="9">
      <t>スイドウ</t>
    </rPh>
    <rPh sb="9" eb="12">
      <t>シヨウリョウ</t>
    </rPh>
    <phoneticPr fontId="4"/>
  </si>
  <si>
    <t>-3 工事用ガス設備</t>
    <rPh sb="3" eb="6">
      <t>コウジヨウ</t>
    </rPh>
    <rPh sb="8" eb="10">
      <t>セツビ</t>
    </rPh>
    <phoneticPr fontId="4"/>
  </si>
  <si>
    <t>-3-1 ガス使用料</t>
    <rPh sb="7" eb="10">
      <t>シヨウリョウ</t>
    </rPh>
    <phoneticPr fontId="4"/>
  </si>
  <si>
    <t>工事用給排水の確保及び給排水設備設置等に要した費用を入力します。保守･点検費用を含みます。</t>
    <phoneticPr fontId="3"/>
  </si>
  <si>
    <t>工事用ガス設備</t>
    <rPh sb="0" eb="3">
      <t>コウジヨウ</t>
    </rPh>
    <rPh sb="5" eb="7">
      <t>セツビ</t>
    </rPh>
    <phoneticPr fontId="4"/>
  </si>
  <si>
    <t>工事用給排水設備</t>
    <rPh sb="0" eb="3">
      <t>コウジヨウ</t>
    </rPh>
    <rPh sb="3" eb="6">
      <t>キュウハイスイ</t>
    </rPh>
    <rPh sb="6" eb="8">
      <t>セツビ</t>
    </rPh>
    <phoneticPr fontId="4"/>
  </si>
  <si>
    <t>工事用電気設備</t>
    <rPh sb="0" eb="3">
      <t>コウジヨウ</t>
    </rPh>
    <rPh sb="3" eb="5">
      <t>デンキ</t>
    </rPh>
    <rPh sb="5" eb="7">
      <t>セツビ</t>
    </rPh>
    <phoneticPr fontId="4"/>
  </si>
  <si>
    <t>-5 工事用看板</t>
    <rPh sb="3" eb="6">
      <t>コウジヨウ</t>
    </rPh>
    <rPh sb="6" eb="8">
      <t>カンバン</t>
    </rPh>
    <phoneticPr fontId="4"/>
  </si>
  <si>
    <t>-6-1 その他</t>
    <rPh sb="7" eb="8">
      <t>タ</t>
    </rPh>
    <phoneticPr fontId="4"/>
  </si>
  <si>
    <t>本調査の協力に要した時間</t>
    <rPh sb="0" eb="1">
      <t>ホン</t>
    </rPh>
    <rPh sb="1" eb="3">
      <t>チョウサ</t>
    </rPh>
    <rPh sb="4" eb="6">
      <t>キョウリョク</t>
    </rPh>
    <rPh sb="7" eb="8">
      <t>ヨウ</t>
    </rPh>
    <rPh sb="10" eb="12">
      <t>ジカン</t>
    </rPh>
    <phoneticPr fontId="3"/>
  </si>
  <si>
    <t>本調査票全ての項目の入力に要した所要時間を入力してください。複数人いる場合はその合計時間です。</t>
    <rPh sb="1" eb="3">
      <t>チョウサ</t>
    </rPh>
    <rPh sb="3" eb="4">
      <t>ヒョウ</t>
    </rPh>
    <rPh sb="4" eb="5">
      <t>スベ</t>
    </rPh>
    <rPh sb="7" eb="9">
      <t>コウモク</t>
    </rPh>
    <rPh sb="10" eb="12">
      <t>ニュウリョク</t>
    </rPh>
    <rPh sb="13" eb="14">
      <t>ヨウ</t>
    </rPh>
    <rPh sb="16" eb="18">
      <t>ショヨウ</t>
    </rPh>
    <rPh sb="18" eb="20">
      <t>ジカン</t>
    </rPh>
    <rPh sb="21" eb="23">
      <t>ニュウリョク</t>
    </rPh>
    <rPh sb="30" eb="33">
      <t>フクスウニン</t>
    </rPh>
    <rPh sb="35" eb="37">
      <t>バアイ</t>
    </rPh>
    <rPh sb="40" eb="42">
      <t>ゴウケイ</t>
    </rPh>
    <rPh sb="42" eb="44">
      <t>ジカン</t>
    </rPh>
    <phoneticPr fontId="3"/>
  </si>
  <si>
    <t>-7-1 その他</t>
    <rPh sb="7" eb="8">
      <t>タ</t>
    </rPh>
    <phoneticPr fontId="5"/>
  </si>
  <si>
    <t>-7-2 その他</t>
    <rPh sb="7" eb="8">
      <t>タ</t>
    </rPh>
    <phoneticPr fontId="5"/>
  </si>
  <si>
    <t>Ⅰ、Ⅲ～Ⅳを対象とした建設業退職金共済組合掛金の「事業主負担額」を入力します。</t>
    <phoneticPr fontId="3"/>
  </si>
  <si>
    <t>色がついているセルの入力をお願いします。</t>
    <rPh sb="0" eb="1">
      <t>イロ</t>
    </rPh>
    <rPh sb="10" eb="12">
      <t>ニュウリョク</t>
    </rPh>
    <rPh sb="14" eb="15">
      <t>ネガ</t>
    </rPh>
    <phoneticPr fontId="1"/>
  </si>
  <si>
    <r>
      <t>　　　　また、現場代理人が、主任技術者若しくは監理技術者を兼務している場合は、</t>
    </r>
    <r>
      <rPr>
        <b/>
        <u val="double"/>
        <sz val="11"/>
        <color theme="1"/>
        <rFont val="ＭＳ ゴシック"/>
        <family val="3"/>
        <charset val="128"/>
      </rPr>
      <t>兼務した役職の入力は不要</t>
    </r>
    <r>
      <rPr>
        <b/>
        <sz val="11"/>
        <color theme="1"/>
        <rFont val="ＭＳ ゴシック"/>
        <family val="3"/>
        <charset val="128"/>
      </rPr>
      <t>です。</t>
    </r>
    <rPh sb="7" eb="12">
      <t>ゲンバダイリニン</t>
    </rPh>
    <rPh sb="19" eb="20">
      <t>モ</t>
    </rPh>
    <rPh sb="29" eb="31">
      <t>ケンム</t>
    </rPh>
    <rPh sb="35" eb="37">
      <t>バアイ</t>
    </rPh>
    <rPh sb="39" eb="41">
      <t>ケンム</t>
    </rPh>
    <rPh sb="43" eb="45">
      <t>ヤクショク</t>
    </rPh>
    <rPh sb="46" eb="48">
      <t>ニュウリョク</t>
    </rPh>
    <rPh sb="49" eb="51">
      <t>フヨウ</t>
    </rPh>
    <phoneticPr fontId="1"/>
  </si>
  <si>
    <t xml:space="preserve">   共益費の負担項目</t>
    <rPh sb="3" eb="6">
      <t>キョウエキヒ</t>
    </rPh>
    <rPh sb="7" eb="9">
      <t>フタン</t>
    </rPh>
    <rPh sb="9" eb="11">
      <t>コウモク</t>
    </rPh>
    <phoneticPr fontId="9"/>
  </si>
  <si>
    <t>13ページ</t>
    <phoneticPr fontId="1"/>
  </si>
  <si>
    <t>規模m</t>
    <rPh sb="0" eb="2">
      <t>キボ</t>
    </rPh>
    <phoneticPr fontId="1"/>
  </si>
  <si>
    <t>発注者指定</t>
    <rPh sb="0" eb="3">
      <t>ハッチュウシャ</t>
    </rPh>
    <rPh sb="3" eb="5">
      <t>シテイ</t>
    </rPh>
    <phoneticPr fontId="3"/>
  </si>
  <si>
    <t>合計</t>
    <rPh sb="0" eb="2">
      <t>ゴウケイ</t>
    </rPh>
    <phoneticPr fontId="1"/>
  </si>
  <si>
    <t>-1 情報共有システム</t>
    <rPh sb="3" eb="5">
      <t>ジョウホウ</t>
    </rPh>
    <rPh sb="5" eb="7">
      <t>キョウユウ</t>
    </rPh>
    <phoneticPr fontId="3"/>
  </si>
  <si>
    <t>-2 遠隔臨場システム</t>
    <rPh sb="3" eb="5">
      <t>エンカク</t>
    </rPh>
    <rPh sb="5" eb="7">
      <t>リンジョウ</t>
    </rPh>
    <phoneticPr fontId="3"/>
  </si>
  <si>
    <t>-3 ＢＩＭシステム</t>
  </si>
  <si>
    <t>-4 建設ｷｬﾘｱｱｯﾌﾟｼｽﾃﾃﾑ</t>
    <rPh sb="3" eb="5">
      <t>ケンセツ</t>
    </rPh>
    <phoneticPr fontId="5"/>
  </si>
  <si>
    <t>-5-1 その他</t>
    <rPh sb="7" eb="8">
      <t>タ</t>
    </rPh>
    <phoneticPr fontId="3"/>
  </si>
  <si>
    <t>-5-2 その他</t>
    <rPh sb="7" eb="8">
      <t>タ</t>
    </rPh>
    <phoneticPr fontId="3"/>
  </si>
  <si>
    <t>建設キャリアアップシステム（CCUS）に要した費用を入力します。</t>
    <phoneticPr fontId="5"/>
  </si>
  <si>
    <t>建設ｷｬﾘｱｱｯﾌﾟｼｽﾃﾃﾑ</t>
    <rPh sb="0" eb="2">
      <t>ケンセツ</t>
    </rPh>
    <phoneticPr fontId="5"/>
  </si>
  <si>
    <t>工事用ガスの引き込み及びガス設備設置等に要した費用を入力します。保守･点検費用を含みます。</t>
    <phoneticPr fontId="3"/>
  </si>
  <si>
    <t>-6-1 労務費調査への協力</t>
    <rPh sb="5" eb="7">
      <t>ロウム</t>
    </rPh>
    <rPh sb="7" eb="8">
      <t>ヒ</t>
    </rPh>
    <rPh sb="8" eb="10">
      <t>チョウサ</t>
    </rPh>
    <rPh sb="12" eb="14">
      <t>キョウリョク</t>
    </rPh>
    <phoneticPr fontId="3"/>
  </si>
  <si>
    <t>-6-2 その他調査への協力</t>
    <rPh sb="7" eb="8">
      <t>タ</t>
    </rPh>
    <rPh sb="8" eb="10">
      <t>チョウサ</t>
    </rPh>
    <rPh sb="12" eb="14">
      <t>キョウリョク</t>
    </rPh>
    <phoneticPr fontId="3"/>
  </si>
  <si>
    <t>上記以外で調査等の協力要請があり、協力に要した費用（移動費、日当等）を入力します。</t>
  </si>
  <si>
    <t>労務費調査への協力</t>
    <rPh sb="0" eb="2">
      <t>ロウム</t>
    </rPh>
    <rPh sb="2" eb="3">
      <t>ヒ</t>
    </rPh>
    <rPh sb="3" eb="5">
      <t>チョウサ</t>
    </rPh>
    <rPh sb="7" eb="9">
      <t>キョウリョク</t>
    </rPh>
    <phoneticPr fontId="3"/>
  </si>
  <si>
    <t>その他調査への協力</t>
    <rPh sb="2" eb="3">
      <t>タ</t>
    </rPh>
    <rPh sb="3" eb="5">
      <t>チョウサ</t>
    </rPh>
    <rPh sb="7" eb="9">
      <t>キョウリョク</t>
    </rPh>
    <phoneticPr fontId="3"/>
  </si>
  <si>
    <t>以下なし</t>
    <rPh sb="0" eb="2">
      <t>イカ</t>
    </rPh>
    <phoneticPr fontId="1"/>
  </si>
  <si>
    <r>
      <t>工事として火災保険に加入した場合の保険料の総額を入力します。工事期間中の保険料を入力します。なお、</t>
    </r>
    <r>
      <rPr>
        <b/>
        <sz val="10"/>
        <color theme="1"/>
        <rFont val="ＭＳ 明朝"/>
        <family val="1"/>
        <charset val="128"/>
      </rPr>
      <t>火災保険が下記各種保険等に含まれる場合</t>
    </r>
    <r>
      <rPr>
        <sz val="10"/>
        <color theme="1"/>
        <rFont val="ＭＳ 明朝"/>
        <family val="1"/>
        <charset val="128"/>
      </rPr>
      <t>は、該当する保険の費用に含めて入力してください。この場合の本項目は「0」とします。</t>
    </r>
    <phoneticPr fontId="3"/>
  </si>
  <si>
    <r>
      <rPr>
        <b/>
        <sz val="10"/>
        <rFont val="ＭＳ 明朝"/>
        <family val="1"/>
        <charset val="128"/>
      </rPr>
      <t>政府労災保険の上乗せ補償としての保険料を入力します。</t>
    </r>
    <r>
      <rPr>
        <sz val="10"/>
        <rFont val="ＭＳ 明朝"/>
        <family val="1"/>
        <charset val="128"/>
      </rPr>
      <t>（法定外補償保険、使用者賠償責任保険、労働災害総合保険等）</t>
    </r>
    <phoneticPr fontId="3"/>
  </si>
  <si>
    <t>資材･危険物倉庫･置場等及び各種作業上屋の設置費用、設置規模、設置期間及び設置場所について入力します。</t>
    <phoneticPr fontId="3"/>
  </si>
  <si>
    <t>下請</t>
    <rPh sb="0" eb="2">
      <t>シタウケ</t>
    </rPh>
    <phoneticPr fontId="5"/>
  </si>
  <si>
    <t>自社</t>
    <rPh sb="0" eb="2">
      <t>ジシャ</t>
    </rPh>
    <phoneticPr fontId="5"/>
  </si>
  <si>
    <t>① 各種処分費</t>
    <rPh sb="2" eb="4">
      <t>カクシュ</t>
    </rPh>
    <rPh sb="4" eb="6">
      <t>ショブン</t>
    </rPh>
    <rPh sb="6" eb="7">
      <t>ヒ</t>
    </rPh>
    <phoneticPr fontId="4"/>
  </si>
  <si>
    <t>共益費負担額</t>
    <phoneticPr fontId="5"/>
  </si>
  <si>
    <t>ck</t>
    <phoneticPr fontId="1"/>
  </si>
  <si>
    <t>石綿粉じん濃度測定</t>
    <rPh sb="0" eb="2">
      <t>セキメン</t>
    </rPh>
    <rPh sb="2" eb="3">
      <t>フン</t>
    </rPh>
    <rPh sb="5" eb="7">
      <t>ノウド</t>
    </rPh>
    <rPh sb="7" eb="9">
      <t>ソクテイ</t>
    </rPh>
    <phoneticPr fontId="4"/>
  </si>
  <si>
    <t>石綿粉じん濃度測定に要した費用を入力します。</t>
    <rPh sb="0" eb="2">
      <t>セキメン</t>
    </rPh>
    <rPh sb="2" eb="3">
      <t>フン</t>
    </rPh>
    <rPh sb="5" eb="7">
      <t>ノウド</t>
    </rPh>
    <rPh sb="7" eb="9">
      <t>ソクテイ</t>
    </rPh>
    <phoneticPr fontId="4"/>
  </si>
  <si>
    <t>上記以外の内容</t>
    <rPh sb="0" eb="2">
      <t>ジョウキ</t>
    </rPh>
    <rPh sb="2" eb="4">
      <t>イガイ</t>
    </rPh>
    <rPh sb="5" eb="7">
      <t>ナイヨウ</t>
    </rPh>
    <phoneticPr fontId="3"/>
  </si>
  <si>
    <t>内容</t>
    <rPh sb="0" eb="2">
      <t>ナイヨウ</t>
    </rPh>
    <phoneticPr fontId="3"/>
  </si>
  <si>
    <r>
      <t>※１　</t>
    </r>
    <r>
      <rPr>
        <b/>
        <sz val="12"/>
        <color rgb="FFFF0000"/>
        <rFont val="ＭＳ ゴシック"/>
        <family val="3"/>
        <charset val="128"/>
      </rPr>
      <t>自社社員が</t>
    </r>
    <r>
      <rPr>
        <b/>
        <sz val="12"/>
        <color theme="1"/>
        <rFont val="ＭＳ ゴシック"/>
        <family val="3"/>
        <charset val="128"/>
      </rPr>
      <t>、直接工事の施工に従事した者の賃金(法定福利費等含む。)等は、本別表には入力せず</t>
    </r>
    <r>
      <rPr>
        <b/>
        <sz val="12"/>
        <color rgb="FFFF0000"/>
        <rFont val="ＭＳ ゴシック"/>
        <family val="3"/>
        <charset val="128"/>
      </rPr>
      <t>「調査票」2ページのＣ列62行目の直接工事に加算</t>
    </r>
    <r>
      <rPr>
        <b/>
        <sz val="12"/>
        <color theme="1"/>
        <rFont val="ＭＳ ゴシック"/>
        <family val="3"/>
        <charset val="128"/>
      </rPr>
      <t>して下さい。</t>
    </r>
    <rPh sb="3" eb="5">
      <t>ジシャ</t>
    </rPh>
    <rPh sb="5" eb="7">
      <t>シャイン</t>
    </rPh>
    <rPh sb="9" eb="11">
      <t>チョクセツ</t>
    </rPh>
    <rPh sb="11" eb="13">
      <t>コウジ</t>
    </rPh>
    <rPh sb="14" eb="16">
      <t>セコウ</t>
    </rPh>
    <rPh sb="17" eb="19">
      <t>ジュウジ</t>
    </rPh>
    <rPh sb="21" eb="22">
      <t>モノ</t>
    </rPh>
    <rPh sb="23" eb="25">
      <t>チンギン</t>
    </rPh>
    <rPh sb="26" eb="31">
      <t>ホウテイフクリヒ</t>
    </rPh>
    <rPh sb="31" eb="32">
      <t>ナド</t>
    </rPh>
    <rPh sb="32" eb="33">
      <t>フク</t>
    </rPh>
    <rPh sb="36" eb="37">
      <t>ナド</t>
    </rPh>
    <rPh sb="39" eb="40">
      <t>ホン</t>
    </rPh>
    <rPh sb="40" eb="41">
      <t>ベツ</t>
    </rPh>
    <rPh sb="41" eb="42">
      <t>ヒョウ</t>
    </rPh>
    <rPh sb="44" eb="46">
      <t>ニュウリョク</t>
    </rPh>
    <rPh sb="65" eb="67">
      <t>チョクセツ</t>
    </rPh>
    <rPh sb="67" eb="69">
      <t>コウジ</t>
    </rPh>
    <rPh sb="70" eb="72">
      <t>カサン</t>
    </rPh>
    <rPh sb="74" eb="75">
      <t>クダ</t>
    </rPh>
    <phoneticPr fontId="1"/>
  </si>
  <si>
    <t>工事登録(CORINS)等に要した費用を入力します。</t>
  </si>
  <si>
    <t>事務用の消耗品（コピー用紙等、筆記具、帳簿･ノート類）の購入に要した費用を入力します。</t>
  </si>
  <si>
    <t>完成工事原価報告書と調査票Ｇ列25行の⑦工事原価の額と不一致、一致する様入力内容の訂正を願います。</t>
    <rPh sb="0" eb="2">
      <t>カンセイ</t>
    </rPh>
    <rPh sb="2" eb="4">
      <t>コウジ</t>
    </rPh>
    <rPh sb="4" eb="6">
      <t>ゲンカ</t>
    </rPh>
    <rPh sb="6" eb="9">
      <t>ホウコクショ</t>
    </rPh>
    <rPh sb="10" eb="13">
      <t>チョウサヒョウ</t>
    </rPh>
    <rPh sb="14" eb="15">
      <t>レツ</t>
    </rPh>
    <rPh sb="17" eb="18">
      <t>ギョウ</t>
    </rPh>
    <rPh sb="25" eb="26">
      <t>ガク</t>
    </rPh>
    <rPh sb="27" eb="30">
      <t>フイッチ</t>
    </rPh>
    <rPh sb="31" eb="33">
      <t>イッチ</t>
    </rPh>
    <rPh sb="35" eb="36">
      <t>ヨウ</t>
    </rPh>
    <rPh sb="36" eb="38">
      <t>ニュウリョク</t>
    </rPh>
    <rPh sb="38" eb="40">
      <t>ナイヨウ</t>
    </rPh>
    <rPh sb="41" eb="43">
      <t>テイセイ</t>
    </rPh>
    <rPh sb="44" eb="45">
      <t>ネガ</t>
    </rPh>
    <phoneticPr fontId="5"/>
  </si>
  <si>
    <t>-2 上記に伴う処分費</t>
    <rPh sb="3" eb="5">
      <t>ジョウキ</t>
    </rPh>
    <rPh sb="6" eb="7">
      <t>トモナ</t>
    </rPh>
    <rPh sb="8" eb="10">
      <t>ショブン</t>
    </rPh>
    <rPh sb="10" eb="11">
      <t>ヒ</t>
    </rPh>
    <phoneticPr fontId="4"/>
  </si>
  <si>
    <t>-1 試験費等(1)</t>
    <rPh sb="3" eb="5">
      <t>シケン</t>
    </rPh>
    <rPh sb="5" eb="6">
      <t>ヒ</t>
    </rPh>
    <rPh sb="6" eb="7">
      <t>ナド</t>
    </rPh>
    <phoneticPr fontId="5"/>
  </si>
  <si>
    <t>分析による石綿含有建材の調査</t>
    <rPh sb="0" eb="2">
      <t>ブンセキ</t>
    </rPh>
    <rPh sb="5" eb="7">
      <t>セキメン</t>
    </rPh>
    <rPh sb="7" eb="9">
      <t>ガンユウ</t>
    </rPh>
    <rPh sb="9" eb="11">
      <t>ケンザイ</t>
    </rPh>
    <rPh sb="12" eb="14">
      <t>チョウサ</t>
    </rPh>
    <phoneticPr fontId="4"/>
  </si>
  <si>
    <t>分析による石綿含有建材の調査（定性分析、定量分析）に要した費用を入力します。</t>
    <rPh sb="0" eb="2">
      <t>ブンセキ</t>
    </rPh>
    <rPh sb="5" eb="7">
      <t>セキメン</t>
    </rPh>
    <rPh sb="7" eb="9">
      <t>ガンユウ</t>
    </rPh>
    <rPh sb="9" eb="11">
      <t>ケンザイ</t>
    </rPh>
    <rPh sb="12" eb="14">
      <t>チョウサ</t>
    </rPh>
    <rPh sb="15" eb="19">
      <t>テイセイブンセキ</t>
    </rPh>
    <rPh sb="20" eb="22">
      <t>テイリョウ</t>
    </rPh>
    <rPh sb="22" eb="24">
      <t>ブンセキ</t>
    </rPh>
    <phoneticPr fontId="4"/>
  </si>
  <si>
    <t>ＰＣＢ含有建材の調査</t>
    <rPh sb="3" eb="5">
      <t>ガンユウ</t>
    </rPh>
    <rPh sb="5" eb="7">
      <t>ケンザイ</t>
    </rPh>
    <rPh sb="8" eb="10">
      <t>チョウサ</t>
    </rPh>
    <phoneticPr fontId="4"/>
  </si>
  <si>
    <t>放射線透過試験(X線調査)</t>
    <rPh sb="0" eb="3">
      <t>ホウシャセン</t>
    </rPh>
    <rPh sb="3" eb="5">
      <t>トウカ</t>
    </rPh>
    <rPh sb="5" eb="7">
      <t>シケン</t>
    </rPh>
    <rPh sb="10" eb="12">
      <t>チョウサ</t>
    </rPh>
    <phoneticPr fontId="4"/>
  </si>
  <si>
    <t>放射線透過試験(X線調査)に要した費用を入力します。</t>
    <rPh sb="0" eb="3">
      <t>ホウシャセン</t>
    </rPh>
    <rPh sb="3" eb="5">
      <t>トウカ</t>
    </rPh>
    <rPh sb="5" eb="7">
      <t>シケン</t>
    </rPh>
    <rPh sb="10" eb="12">
      <t>チョウサ</t>
    </rPh>
    <phoneticPr fontId="4"/>
  </si>
  <si>
    <t>テレビ電波障害調査</t>
    <rPh sb="3" eb="5">
      <t>デンパ</t>
    </rPh>
    <rPh sb="5" eb="7">
      <t>ショウガイ</t>
    </rPh>
    <rPh sb="7" eb="9">
      <t>チョウサ</t>
    </rPh>
    <phoneticPr fontId="4"/>
  </si>
  <si>
    <t>テレビ電波障害調査（事前・中間・事後）に要した費用を入力します。</t>
    <rPh sb="3" eb="5">
      <t>デンパ</t>
    </rPh>
    <rPh sb="5" eb="7">
      <t>ショウガイ</t>
    </rPh>
    <rPh sb="7" eb="9">
      <t>チョウサ</t>
    </rPh>
    <rPh sb="10" eb="12">
      <t>ジゼン</t>
    </rPh>
    <rPh sb="13" eb="15">
      <t>チュウカン</t>
    </rPh>
    <rPh sb="16" eb="18">
      <t>ジゴ</t>
    </rPh>
    <rPh sb="20" eb="21">
      <t>ヨウ</t>
    </rPh>
    <rPh sb="23" eb="25">
      <t>ヒヨウ</t>
    </rPh>
    <rPh sb="26" eb="28">
      <t>ニュウリョク</t>
    </rPh>
    <phoneticPr fontId="5"/>
  </si>
  <si>
    <t>迷走電流測定調査</t>
    <rPh sb="0" eb="2">
      <t>メイソウ</t>
    </rPh>
    <rPh sb="2" eb="4">
      <t>デンリュウ</t>
    </rPh>
    <rPh sb="4" eb="6">
      <t>ソクテイ</t>
    </rPh>
    <rPh sb="6" eb="8">
      <t>チョウサ</t>
    </rPh>
    <phoneticPr fontId="4"/>
  </si>
  <si>
    <t>迷走電流測定調査に要した費用を入力します。</t>
    <rPh sb="0" eb="2">
      <t>メイソウ</t>
    </rPh>
    <rPh sb="2" eb="4">
      <t>デンリュウ</t>
    </rPh>
    <rPh sb="4" eb="6">
      <t>ソクテイ</t>
    </rPh>
    <rPh sb="6" eb="8">
      <t>チョウサ</t>
    </rPh>
    <rPh sb="9" eb="10">
      <t>ヨウ</t>
    </rPh>
    <rPh sb="12" eb="14">
      <t>ヒヨウ</t>
    </rPh>
    <rPh sb="15" eb="17">
      <t>ニュウリョク</t>
    </rPh>
    <phoneticPr fontId="5"/>
  </si>
  <si>
    <t>-2 試験費等(2)</t>
    <rPh sb="3" eb="6">
      <t>シケンヒ</t>
    </rPh>
    <rPh sb="6" eb="7">
      <t>ナド</t>
    </rPh>
    <phoneticPr fontId="3"/>
  </si>
  <si>
    <t>試験の種類</t>
    <rPh sb="0" eb="2">
      <t>シケン</t>
    </rPh>
    <rPh sb="3" eb="5">
      <t>シュルイ</t>
    </rPh>
    <phoneticPr fontId="3"/>
  </si>
  <si>
    <t>-3 石綿等使用有無の調査</t>
    <rPh sb="3" eb="6">
      <t>セキメンナド</t>
    </rPh>
    <rPh sb="6" eb="8">
      <t>シヨウ</t>
    </rPh>
    <rPh sb="8" eb="10">
      <t>ウム</t>
    </rPh>
    <rPh sb="11" eb="13">
      <t>チョウサ</t>
    </rPh>
    <phoneticPr fontId="3"/>
  </si>
  <si>
    <t>石綿等使用有無の調査</t>
    <phoneticPr fontId="5"/>
  </si>
  <si>
    <t>石綿等使用有無について、発注者からの事前調査結果の貸与や設計図書への明示がない場合の事前調査に要した費用を入力します。</t>
    <rPh sb="0" eb="3">
      <t>セキメンナド</t>
    </rPh>
    <rPh sb="3" eb="7">
      <t>シヨウウム</t>
    </rPh>
    <rPh sb="12" eb="15">
      <t>ハッチュウシャ</t>
    </rPh>
    <rPh sb="18" eb="24">
      <t>ジゼンチョウサケッカ</t>
    </rPh>
    <rPh sb="25" eb="27">
      <t>タイヨ</t>
    </rPh>
    <rPh sb="28" eb="32">
      <t>セッケイトショ</t>
    </rPh>
    <rPh sb="34" eb="36">
      <t>メイジ</t>
    </rPh>
    <rPh sb="39" eb="41">
      <t>バアイ</t>
    </rPh>
    <rPh sb="42" eb="46">
      <t>ジゼンチョウサ</t>
    </rPh>
    <rPh sb="47" eb="48">
      <t>ヨウ</t>
    </rPh>
    <rPh sb="50" eb="52">
      <t>ヒヨウ</t>
    </rPh>
    <rPh sb="53" eb="55">
      <t>ニュウリョク</t>
    </rPh>
    <phoneticPr fontId="5"/>
  </si>
  <si>
    <t>-5 寒冷地保温対策</t>
    <phoneticPr fontId="3"/>
  </si>
  <si>
    <t>ｲﾒｰｼﾞｱｯﾌﾟ</t>
    <phoneticPr fontId="1"/>
  </si>
  <si>
    <t>上記以外の</t>
    <rPh sb="0" eb="2">
      <t>ジョウキ</t>
    </rPh>
    <rPh sb="2" eb="4">
      <t>イガイ</t>
    </rPh>
    <phoneticPr fontId="3"/>
  </si>
  <si>
    <t>寒冷地保温対策</t>
    <phoneticPr fontId="1"/>
  </si>
  <si>
    <t>石綿等使用有無の調査</t>
  </si>
  <si>
    <t>試験費等(1)</t>
    <rPh sb="0" eb="2">
      <t>シケン</t>
    </rPh>
    <rPh sb="2" eb="3">
      <t>ヒ</t>
    </rPh>
    <rPh sb="3" eb="4">
      <t>ナド</t>
    </rPh>
    <phoneticPr fontId="5"/>
  </si>
  <si>
    <t>試験費等(2)</t>
    <rPh sb="0" eb="3">
      <t>シケンヒ</t>
    </rPh>
    <rPh sb="3" eb="4">
      <t>ナド</t>
    </rPh>
    <phoneticPr fontId="3"/>
  </si>
  <si>
    <t>石綿等使用有無の調査</t>
    <rPh sb="0" eb="3">
      <t>セキメンナド</t>
    </rPh>
    <rPh sb="3" eb="5">
      <t>シヨウ</t>
    </rPh>
    <rPh sb="5" eb="7">
      <t>ウム</t>
    </rPh>
    <rPh sb="8" eb="10">
      <t>チョウサ</t>
    </rPh>
    <phoneticPr fontId="3"/>
  </si>
  <si>
    <t>PCB含有建材の調査(ｼｰﾘﾝｸﾞ材の調査含む)に要した費用を入力します。</t>
    <rPh sb="3" eb="5">
      <t>ガンユウ</t>
    </rPh>
    <rPh sb="5" eb="7">
      <t>ケンザイ</t>
    </rPh>
    <rPh sb="8" eb="10">
      <t>チョウサ</t>
    </rPh>
    <rPh sb="17" eb="18">
      <t>ザイ</t>
    </rPh>
    <rPh sb="19" eb="21">
      <t>チョウサ</t>
    </rPh>
    <rPh sb="21" eb="22">
      <t>フク</t>
    </rPh>
    <phoneticPr fontId="4"/>
  </si>
  <si>
    <t>④ 工期 (入力例：2023/6/30)</t>
    <rPh sb="2" eb="4">
      <t>コウキ</t>
    </rPh>
    <rPh sb="6" eb="8">
      <t>ニュウリョク</t>
    </rPh>
    <rPh sb="8" eb="9">
      <t>レイ</t>
    </rPh>
    <phoneticPr fontId="1"/>
  </si>
  <si>
    <t>全ての工事の工事原価の合計額</t>
    <rPh sb="6" eb="10">
      <t>コウジゲンカ</t>
    </rPh>
    <phoneticPr fontId="1"/>
  </si>
  <si>
    <t>安全確保のため、標識等を設置（場内･外を問わず）するために要した費用を入力します。</t>
    <rPh sb="8" eb="10">
      <t>ヒョウシキ</t>
    </rPh>
    <phoneticPr fontId="3"/>
  </si>
  <si>
    <t>騒音･振動･暑さ指数計測装置等の測定に関する、機械器具費及び設置等に要した費用を入力します。</t>
    <rPh sb="19" eb="20">
      <t>カン</t>
    </rPh>
    <rPh sb="28" eb="29">
      <t>オヨ</t>
    </rPh>
    <rPh sb="30" eb="32">
      <t>セッチ</t>
    </rPh>
    <rPh sb="34" eb="35">
      <t>ヨウ</t>
    </rPh>
    <rPh sb="40" eb="42">
      <t>ニュウリョク</t>
    </rPh>
    <phoneticPr fontId="3"/>
  </si>
  <si>
    <t>郵便料金、振込手数料、電話･携帯電話･ﾌｧｯｸｽ･ｲﾝﾄﾗ･ｲﾝﾀｰﾈｯﾄの導入費及び使用料を入力します。</t>
    <rPh sb="2" eb="4">
      <t>リョウキン</t>
    </rPh>
    <rPh sb="40" eb="41">
      <t>ヒ</t>
    </rPh>
    <rPh sb="41" eb="42">
      <t>オヨ</t>
    </rPh>
    <phoneticPr fontId="3"/>
  </si>
  <si>
    <t>新営工事とは、新築工事及び増築工事のことです。</t>
    <rPh sb="0" eb="2">
      <t>シンエイ</t>
    </rPh>
    <rPh sb="2" eb="4">
      <t>コウジ</t>
    </rPh>
    <rPh sb="7" eb="11">
      <t>シンチクコウジ</t>
    </rPh>
    <rPh sb="11" eb="12">
      <t>オヨ</t>
    </rPh>
    <rPh sb="13" eb="17">
      <t>ゾウチクコウジ</t>
    </rPh>
    <phoneticPr fontId="3"/>
  </si>
  <si>
    <t>↓下記に入力に関するガイドが表示されます。↓</t>
    <rPh sb="1" eb="3">
      <t>カキ</t>
    </rPh>
    <rPh sb="4" eb="6">
      <t>ニュウリョク</t>
    </rPh>
    <rPh sb="7" eb="8">
      <t>カン</t>
    </rPh>
    <rPh sb="14" eb="16">
      <t>ヒョウジ</t>
    </rPh>
    <phoneticPr fontId="5"/>
  </si>
  <si>
    <t>改修工事等で部分的撤去が工事に含まれている場合の撤去に伴う発生材の処分費を入力します。発生材の運搬費用は含みません。</t>
    <rPh sb="49" eb="51">
      <t>ヒヨウ</t>
    </rPh>
    <phoneticPr fontId="3"/>
  </si>
  <si>
    <t>建設発生土等の処分に要した費用を入力します。発生材の運搬費用は含みません。</t>
    <phoneticPr fontId="3"/>
  </si>
  <si>
    <t>杭工事に伴う残土（産業廃棄物含む）の処分に要した費用を入力します。発生材の運搬費用は含みません。</t>
    <phoneticPr fontId="3"/>
  </si>
  <si>
    <t>揚重機の選定は、揚重機を組立･解体するための揚重機を含みます。該当がない場合は「無」を選択します。</t>
    <rPh sb="12" eb="14">
      <t>クミタテ</t>
    </rPh>
    <phoneticPr fontId="3"/>
  </si>
  <si>
    <r>
      <t>屋外･現場敷地内（敷地周辺を含む）の後片付けに要した費用を入力します。なお、</t>
    </r>
    <r>
      <rPr>
        <b/>
        <sz val="10"/>
        <color theme="1"/>
        <rFont val="ＭＳ 明朝"/>
        <family val="1"/>
        <charset val="128"/>
      </rPr>
      <t>発注者が指定した</t>
    </r>
    <r>
      <rPr>
        <sz val="10"/>
        <color theme="1"/>
        <rFont val="ＭＳ 明朝"/>
        <family val="1"/>
        <charset val="128"/>
      </rPr>
      <t>、現場敷地内（敷地周辺を含む）以外の屋外清掃費は、</t>
    </r>
    <r>
      <rPr>
        <b/>
        <sz val="10"/>
        <color theme="1"/>
        <rFont val="ＭＳ 明朝"/>
        <family val="1"/>
        <charset val="128"/>
      </rPr>
      <t>０１ 3.②特別な経費等</t>
    </r>
    <r>
      <rPr>
        <sz val="10"/>
        <color theme="1"/>
        <rFont val="ＭＳ 明朝"/>
        <family val="1"/>
        <charset val="128"/>
      </rPr>
      <t>に入力します。</t>
    </r>
    <rPh sb="38" eb="41">
      <t>ハッチュウシャ</t>
    </rPh>
    <rPh sb="42" eb="44">
      <t>シテイ</t>
    </rPh>
    <rPh sb="64" eb="69">
      <t>オクガイセイソウヒ</t>
    </rPh>
    <rPh sb="77" eb="79">
      <t>トクベツ</t>
    </rPh>
    <rPh sb="80" eb="82">
      <t>ケイヒ</t>
    </rPh>
    <rPh sb="82" eb="83">
      <t>ナド</t>
    </rPh>
    <rPh sb="84" eb="86">
      <t>ニュウリョク</t>
    </rPh>
    <phoneticPr fontId="3"/>
  </si>
  <si>
    <r>
      <t>工事用電力の確保(発電機含む)及び照明器具等の電気設備設置等に要した費用を入力します。保守･点検費用を含みます。なお、</t>
    </r>
    <r>
      <rPr>
        <b/>
        <sz val="10"/>
        <color theme="1"/>
        <rFont val="ＭＳ 明朝"/>
        <family val="1"/>
        <charset val="128"/>
      </rPr>
      <t>発電機の燃料費は下記（-1-1工事用電気料金）で入力</t>
    </r>
    <r>
      <rPr>
        <sz val="10"/>
        <color theme="1"/>
        <rFont val="ＭＳ 明朝"/>
        <family val="1"/>
        <charset val="128"/>
      </rPr>
      <t>します。</t>
    </r>
    <rPh sb="9" eb="12">
      <t>ハツデンキ</t>
    </rPh>
    <rPh sb="12" eb="13">
      <t>フク</t>
    </rPh>
    <rPh sb="59" eb="62">
      <t>ハツデンキ</t>
    </rPh>
    <rPh sb="63" eb="66">
      <t>ネンリョウヒ</t>
    </rPh>
    <rPh sb="67" eb="69">
      <t>カキ</t>
    </rPh>
    <rPh sb="83" eb="85">
      <t>ニュウリョク</t>
    </rPh>
    <phoneticPr fontId="3"/>
  </si>
  <si>
    <t>場内通信設備の費用で、入退場管理ｼｽﾃﾑ、webｶﾒﾗ、場内拡声等設置に要した費用を入力します。</t>
    <phoneticPr fontId="3"/>
  </si>
  <si>
    <r>
      <t>現場労働者及び現場雇用労働者のために必要に応じて設置又は借り上げた</t>
    </r>
    <r>
      <rPr>
        <b/>
        <sz val="10"/>
        <color theme="1"/>
        <rFont val="ＭＳ 明朝"/>
        <family val="1"/>
        <charset val="128"/>
      </rPr>
      <t>宿舎</t>
    </r>
    <r>
      <rPr>
        <sz val="10"/>
        <color theme="1"/>
        <rFont val="ＭＳ 明朝"/>
        <family val="1"/>
        <charset val="128"/>
      </rPr>
      <t>に関する費用、設置規模、設置期間及び設置場所について入力します。
なお、当該工事のために現場近くに用意した借上げ社宅費用を入力します。従前より住んでいる社宅等は、04現場管理費に関する事項④従業員手当-3Ⅰ～Ⅱ厚生施設等に入力します。</t>
    </r>
    <phoneticPr fontId="3"/>
  </si>
  <si>
    <t>同法律の対象工事である場合は「有」を選択</t>
    <rPh sb="0" eb="1">
      <t>ドウ</t>
    </rPh>
    <rPh sb="1" eb="3">
      <t>ホウリツ</t>
    </rPh>
    <phoneticPr fontId="1"/>
  </si>
  <si>
    <t>③年代</t>
    <rPh sb="1" eb="3">
      <t>ネンダイ</t>
    </rPh>
    <phoneticPr fontId="1"/>
  </si>
  <si>
    <t>⑤雇用形態</t>
    <phoneticPr fontId="1"/>
  </si>
  <si>
    <t>⑥作業内容</t>
    <phoneticPr fontId="1"/>
  </si>
  <si>
    <t>主任技術者</t>
  </si>
  <si>
    <t>監理技術者</t>
  </si>
  <si>
    <t>工事管理</t>
    <rPh sb="0" eb="2">
      <t>コウジ</t>
    </rPh>
    <rPh sb="2" eb="4">
      <t>カンリ</t>
    </rPh>
    <phoneticPr fontId="1"/>
  </si>
  <si>
    <t>工事管理補助</t>
    <rPh sb="0" eb="2">
      <t>コウジ</t>
    </rPh>
    <rPh sb="2" eb="4">
      <t>カンリ</t>
    </rPh>
    <rPh sb="4" eb="6">
      <t>ホジョ</t>
    </rPh>
    <phoneticPr fontId="1"/>
  </si>
  <si>
    <t>事務担当</t>
    <rPh sb="0" eb="2">
      <t>ジム</t>
    </rPh>
    <rPh sb="2" eb="4">
      <t>タントウ</t>
    </rPh>
    <phoneticPr fontId="1"/>
  </si>
  <si>
    <t>品質･安全管理</t>
    <rPh sb="0" eb="2">
      <t>ヒンシツ</t>
    </rPh>
    <rPh sb="3" eb="5">
      <t>アンゼン</t>
    </rPh>
    <rPh sb="5" eb="7">
      <t>カンリ</t>
    </rPh>
    <phoneticPr fontId="1"/>
  </si>
  <si>
    <t>作業補助</t>
    <rPh sb="0" eb="2">
      <t>サギョウ</t>
    </rPh>
    <rPh sb="2" eb="4">
      <t>ホジョ</t>
    </rPh>
    <phoneticPr fontId="1"/>
  </si>
  <si>
    <t>外注(事務)</t>
    <rPh sb="0" eb="2">
      <t>ガイチュウ</t>
    </rPh>
    <rPh sb="3" eb="5">
      <t>ジム</t>
    </rPh>
    <phoneticPr fontId="1"/>
  </si>
  <si>
    <t>外注(技術)</t>
    <rPh sb="0" eb="2">
      <t>ガイチュウ</t>
    </rPh>
    <rPh sb="3" eb="5">
      <t>ギジュツ</t>
    </rPh>
    <phoneticPr fontId="1"/>
  </si>
  <si>
    <t>④勤務</t>
    <rPh sb="1" eb="3">
      <t>キンム</t>
    </rPh>
    <phoneticPr fontId="1"/>
  </si>
  <si>
    <t>研修生等</t>
    <rPh sb="0" eb="3">
      <t>ケンシュウセイ</t>
    </rPh>
    <rPh sb="3" eb="4">
      <t>ナド</t>
    </rPh>
    <phoneticPr fontId="1"/>
  </si>
  <si>
    <t>管理責任者</t>
    <rPh sb="0" eb="5">
      <t>カンリセキニンシャ</t>
    </rPh>
    <phoneticPr fontId="1"/>
  </si>
  <si>
    <t>　　　　本部(本･支店等)社員は、現場の工事管理業務等支援を行う社員及び社内検査等を行う社員をそれぞれ「工事管理」「品質･安全管理」を選択してください。</t>
    <rPh sb="4" eb="6">
      <t>ホンブ</t>
    </rPh>
    <rPh sb="7" eb="8">
      <t>ホン</t>
    </rPh>
    <rPh sb="9" eb="11">
      <t>シテン</t>
    </rPh>
    <rPh sb="11" eb="12">
      <t>ナド</t>
    </rPh>
    <rPh sb="13" eb="15">
      <t>シャイン</t>
    </rPh>
    <rPh sb="17" eb="19">
      <t>ゲンバ</t>
    </rPh>
    <rPh sb="20" eb="22">
      <t>コウジ</t>
    </rPh>
    <rPh sb="22" eb="24">
      <t>カンリ</t>
    </rPh>
    <rPh sb="24" eb="26">
      <t>ギョウム</t>
    </rPh>
    <rPh sb="26" eb="27">
      <t>ナド</t>
    </rPh>
    <rPh sb="27" eb="29">
      <t>シエン</t>
    </rPh>
    <rPh sb="30" eb="31">
      <t>オコナ</t>
    </rPh>
    <rPh sb="32" eb="34">
      <t>シャイン</t>
    </rPh>
    <rPh sb="34" eb="35">
      <t>オヨ</t>
    </rPh>
    <rPh sb="36" eb="38">
      <t>シャナイ</t>
    </rPh>
    <rPh sb="38" eb="40">
      <t>ケンサ</t>
    </rPh>
    <rPh sb="40" eb="41">
      <t>ナド</t>
    </rPh>
    <rPh sb="42" eb="43">
      <t>オコナ</t>
    </rPh>
    <rPh sb="44" eb="46">
      <t>シャイン</t>
    </rPh>
    <rPh sb="52" eb="54">
      <t>コウジ</t>
    </rPh>
    <rPh sb="61" eb="63">
      <t>アンゼン</t>
    </rPh>
    <rPh sb="67" eb="69">
      <t>センタク</t>
    </rPh>
    <phoneticPr fontId="1"/>
  </si>
  <si>
    <t>地下埋設物、近隣建物調査、騒音・振動等の環境調査等に要した費用を入力します。</t>
  </si>
  <si>
    <t>Ⅱ～Ⅳを対象に、労災保険法による給付以外に災害時に事業主が負担した費用を入力します。</t>
  </si>
  <si>
    <r>
      <t>給与等総額　：当現場の</t>
    </r>
    <r>
      <rPr>
        <b/>
        <sz val="12"/>
        <color rgb="FFFF0000"/>
        <rFont val="ＭＳ ゴシック"/>
        <family val="3"/>
        <charset val="128"/>
      </rPr>
      <t>事業所に勤務していた期間の給与等総額</t>
    </r>
    <r>
      <rPr>
        <b/>
        <sz val="12"/>
        <color theme="1"/>
        <rFont val="ＭＳ ゴシック"/>
        <family val="3"/>
        <charset val="128"/>
      </rPr>
      <t>を入力します。</t>
    </r>
    <r>
      <rPr>
        <b/>
        <sz val="12"/>
        <color rgb="FFFF0000"/>
        <rFont val="ＭＳ ゴシック"/>
        <family val="3"/>
        <charset val="128"/>
      </rPr>
      <t>日給の場合は</t>
    </r>
    <r>
      <rPr>
        <b/>
        <sz val="12"/>
        <color theme="1"/>
        <rFont val="ＭＳ ゴシック"/>
        <family val="3"/>
        <charset val="128"/>
      </rPr>
      <t>、日給額×総従事日数＝</t>
    </r>
    <r>
      <rPr>
        <b/>
        <sz val="12"/>
        <color rgb="FFFF0000"/>
        <rFont val="ＭＳ ゴシック"/>
        <family val="3"/>
        <charset val="128"/>
      </rPr>
      <t>給与等総額として入力</t>
    </r>
    <r>
      <rPr>
        <b/>
        <sz val="12"/>
        <color theme="1"/>
        <rFont val="ＭＳ ゴシック"/>
        <family val="3"/>
        <charset val="128"/>
      </rPr>
      <t>してください。</t>
    </r>
    <rPh sb="0" eb="2">
      <t>キュウヨ</t>
    </rPh>
    <rPh sb="2" eb="3">
      <t>トウ</t>
    </rPh>
    <rPh sb="3" eb="5">
      <t>ソウガク</t>
    </rPh>
    <rPh sb="15" eb="17">
      <t>キンム</t>
    </rPh>
    <rPh sb="21" eb="23">
      <t>キカン</t>
    </rPh>
    <rPh sb="36" eb="38">
      <t>ニッキュウ</t>
    </rPh>
    <rPh sb="39" eb="41">
      <t>バアイ</t>
    </rPh>
    <rPh sb="43" eb="46">
      <t>ニッキュウガク</t>
    </rPh>
    <rPh sb="47" eb="48">
      <t>ソウ</t>
    </rPh>
    <rPh sb="48" eb="52">
      <t>ジュウジニッスウ</t>
    </rPh>
    <rPh sb="53" eb="55">
      <t>キュウヨ</t>
    </rPh>
    <rPh sb="55" eb="56">
      <t>ナド</t>
    </rPh>
    <rPh sb="56" eb="58">
      <t>ソウガク</t>
    </rPh>
    <rPh sb="61" eb="63">
      <t>ニュウリョク</t>
    </rPh>
    <phoneticPr fontId="1"/>
  </si>
  <si>
    <t>上記に類する試験費 1</t>
    <rPh sb="0" eb="2">
      <t>ジョウキ</t>
    </rPh>
    <rPh sb="3" eb="4">
      <t>ルイ</t>
    </rPh>
    <rPh sb="6" eb="8">
      <t>シケン</t>
    </rPh>
    <rPh sb="7" eb="8">
      <t>ヒ</t>
    </rPh>
    <phoneticPr fontId="4"/>
  </si>
  <si>
    <t>上記に類する試験費 2</t>
    <rPh sb="0" eb="2">
      <t>ジョウキ</t>
    </rPh>
    <rPh sb="3" eb="4">
      <t>ルイ</t>
    </rPh>
    <rPh sb="6" eb="8">
      <t>シケン</t>
    </rPh>
    <rPh sb="7" eb="8">
      <t>ヒ</t>
    </rPh>
    <phoneticPr fontId="4"/>
  </si>
  <si>
    <t>上記に類する試験費 3</t>
    <rPh sb="0" eb="2">
      <t>ジョウキ</t>
    </rPh>
    <rPh sb="3" eb="4">
      <t>ルイ</t>
    </rPh>
    <rPh sb="6" eb="8">
      <t>シケン</t>
    </rPh>
    <rPh sb="7" eb="8">
      <t>ヒ</t>
    </rPh>
    <phoneticPr fontId="4"/>
  </si>
  <si>
    <t>上記以外の試験費1</t>
    <rPh sb="0" eb="2">
      <t>ジョウキ</t>
    </rPh>
    <rPh sb="2" eb="4">
      <t>イガイ</t>
    </rPh>
    <rPh sb="4" eb="6">
      <t>シケン</t>
    </rPh>
    <rPh sb="6" eb="7">
      <t>ヒ</t>
    </rPh>
    <phoneticPr fontId="4"/>
  </si>
  <si>
    <t>上記以外の試験費2</t>
    <rPh sb="0" eb="2">
      <t>ジョウキ</t>
    </rPh>
    <rPh sb="2" eb="4">
      <t>イガイ</t>
    </rPh>
    <rPh sb="4" eb="6">
      <t>シケン</t>
    </rPh>
    <rPh sb="6" eb="7">
      <t>ヒ</t>
    </rPh>
    <phoneticPr fontId="4"/>
  </si>
  <si>
    <t>上記以外の試験費3</t>
    <rPh sb="0" eb="2">
      <t>ジョウキ</t>
    </rPh>
    <rPh sb="2" eb="4">
      <t>イガイ</t>
    </rPh>
    <rPh sb="4" eb="6">
      <t>シケン</t>
    </rPh>
    <rPh sb="6" eb="7">
      <t>ヒ</t>
    </rPh>
    <phoneticPr fontId="4"/>
  </si>
  <si>
    <t>Field</t>
  </si>
  <si>
    <t>時間</t>
    <rPh sb="0" eb="2">
      <t>ジカン</t>
    </rPh>
    <phoneticPr fontId="1"/>
  </si>
  <si>
    <t>日数</t>
    <rPh sb="0" eb="2">
      <t>ニッスウ</t>
    </rPh>
    <phoneticPr fontId="1"/>
  </si>
  <si>
    <t>共益費の負担項目</t>
    <rPh sb="0" eb="3">
      <t>キョウエキヒ</t>
    </rPh>
    <rPh sb="4" eb="6">
      <t>フタン</t>
    </rPh>
    <rPh sb="6" eb="8">
      <t>コウモク</t>
    </rPh>
    <phoneticPr fontId="9"/>
  </si>
  <si>
    <t>電気設備</t>
    <rPh sb="0" eb="4">
      <t>デンキセツビ</t>
    </rPh>
    <phoneticPr fontId="1"/>
  </si>
  <si>
    <t>機械設備</t>
    <rPh sb="0" eb="4">
      <t>キカイセツビ</t>
    </rPh>
    <phoneticPr fontId="1"/>
  </si>
  <si>
    <t>昇降機設備</t>
    <rPh sb="0" eb="5">
      <t>ショウコウキセツビ</t>
    </rPh>
    <phoneticPr fontId="1"/>
  </si>
  <si>
    <t>SNC013</t>
  </si>
  <si>
    <t>SNC015</t>
  </si>
  <si>
    <t>SNC0161</t>
  </si>
  <si>
    <t>SNC0162</t>
  </si>
  <si>
    <t>SNC0163</t>
  </si>
  <si>
    <t>SNC0164</t>
  </si>
  <si>
    <t>SNC0165</t>
  </si>
  <si>
    <t>SNC0166</t>
  </si>
  <si>
    <t>SNC0111</t>
  </si>
  <si>
    <t>SNC0112</t>
  </si>
  <si>
    <t>SNC0113</t>
  </si>
  <si>
    <t>SNC0114</t>
  </si>
  <si>
    <t>SNC012</t>
  </si>
  <si>
    <t>SNC01C8</t>
  </si>
  <si>
    <t>SNC014</t>
  </si>
  <si>
    <t>SNC017</t>
  </si>
  <si>
    <t>SNC0182</t>
  </si>
  <si>
    <t>SNC0181</t>
  </si>
  <si>
    <t>SNC0190</t>
  </si>
  <si>
    <t>SNC0191</t>
  </si>
  <si>
    <t>SNC0193</t>
  </si>
  <si>
    <t>SNC0192</t>
  </si>
  <si>
    <t>SNC01C81</t>
  </si>
  <si>
    <t>SNC01C9</t>
  </si>
  <si>
    <t>SNC01C91</t>
  </si>
  <si>
    <t>SNC01CA</t>
  </si>
  <si>
    <t>SNC01CA1</t>
  </si>
  <si>
    <t>SNC01B1</t>
  </si>
  <si>
    <t>SNC01B2</t>
  </si>
  <si>
    <t>SNC01B3</t>
  </si>
  <si>
    <t>SNC01B3t</t>
  </si>
  <si>
    <t>SNC01B4</t>
  </si>
  <si>
    <t>SNC01B5</t>
  </si>
  <si>
    <t>SNC01B6</t>
  </si>
  <si>
    <t>SNC0391</t>
  </si>
  <si>
    <t>SNC0391a</t>
  </si>
  <si>
    <t>SNC0393</t>
  </si>
  <si>
    <t>SNC0393a</t>
  </si>
  <si>
    <t>SNC03A1</t>
  </si>
  <si>
    <t>SNC03A2</t>
  </si>
  <si>
    <t>SNC03A3</t>
  </si>
  <si>
    <t>SNC03A4</t>
  </si>
  <si>
    <t>SNC03A5</t>
  </si>
  <si>
    <t>SNC03A6</t>
  </si>
  <si>
    <t>SNC03A8</t>
  </si>
  <si>
    <t>SNC03A9</t>
  </si>
  <si>
    <t>SNC03A</t>
  </si>
  <si>
    <t>SNC039</t>
  </si>
  <si>
    <t>SNC031</t>
  </si>
  <si>
    <t>SNC03111</t>
  </si>
  <si>
    <t>SNC03112</t>
  </si>
  <si>
    <t>SNC0312</t>
  </si>
  <si>
    <t>SNC03141</t>
  </si>
  <si>
    <t>SNC0313</t>
  </si>
  <si>
    <t>SNC0315</t>
  </si>
  <si>
    <t>SNC0317</t>
  </si>
  <si>
    <t>SNC0317a</t>
  </si>
  <si>
    <t>SNC0318</t>
  </si>
  <si>
    <t>SNC0318a</t>
  </si>
  <si>
    <t>SNC0319</t>
  </si>
  <si>
    <t>SNC0319a</t>
  </si>
  <si>
    <t>SNC032</t>
  </si>
  <si>
    <t>SNC0321</t>
  </si>
  <si>
    <t>SNC0321a</t>
  </si>
  <si>
    <t>SNC0321b</t>
  </si>
  <si>
    <t>SNC0322</t>
  </si>
  <si>
    <t>SNC0322a</t>
  </si>
  <si>
    <t>SNC0322b</t>
  </si>
  <si>
    <t>SNC0323</t>
  </si>
  <si>
    <t>SNC0323a</t>
  </si>
  <si>
    <t>SNC0323b</t>
  </si>
  <si>
    <t>SNC0325</t>
  </si>
  <si>
    <t>SNC0325a</t>
  </si>
  <si>
    <t>SNC0325b</t>
  </si>
  <si>
    <t>SNC0326i</t>
  </si>
  <si>
    <t>SNC0326i1</t>
  </si>
  <si>
    <t>SNC0326i2</t>
  </si>
  <si>
    <t>SNC0326e</t>
  </si>
  <si>
    <t>SNC0326e1</t>
  </si>
  <si>
    <t>SNC0326e2</t>
  </si>
  <si>
    <t>SNC0326g</t>
  </si>
  <si>
    <t>SNC0326h</t>
  </si>
  <si>
    <t>SNC0326h1</t>
  </si>
  <si>
    <t>SNC0326k</t>
  </si>
  <si>
    <t>SNC0326k1</t>
  </si>
  <si>
    <t>SNC0326k2</t>
  </si>
  <si>
    <t>SNC0329</t>
  </si>
  <si>
    <t>SNC032C</t>
  </si>
  <si>
    <t>SNC032Ca</t>
  </si>
  <si>
    <t>SNC032D</t>
  </si>
  <si>
    <t>SNC032Da</t>
  </si>
  <si>
    <t>SNC032E</t>
  </si>
  <si>
    <t>SNC032Ea</t>
  </si>
  <si>
    <t>SNC033</t>
  </si>
  <si>
    <t>SNC0331</t>
  </si>
  <si>
    <t>SNC0331e</t>
  </si>
  <si>
    <t>SNC0331f</t>
  </si>
  <si>
    <t>SNC0332</t>
  </si>
  <si>
    <t>SNC0332C</t>
  </si>
  <si>
    <t>SNC0333</t>
  </si>
  <si>
    <t>SNC0335</t>
  </si>
  <si>
    <t>SNC0334</t>
  </si>
  <si>
    <t>SNC033A</t>
  </si>
  <si>
    <t>SNC033Aa</t>
  </si>
  <si>
    <t>SNC033B</t>
  </si>
  <si>
    <t>SNC033Ba</t>
  </si>
  <si>
    <t>SNC033C</t>
  </si>
  <si>
    <t>SNC033Ca</t>
  </si>
  <si>
    <t>SNC034</t>
  </si>
  <si>
    <t>SNC0341</t>
  </si>
  <si>
    <t>SNC0342</t>
  </si>
  <si>
    <t>SNC0343</t>
  </si>
  <si>
    <t>SNC0343f</t>
  </si>
  <si>
    <t>SNC0343g</t>
  </si>
  <si>
    <t>SNC0343e</t>
  </si>
  <si>
    <t>SNC0344</t>
  </si>
  <si>
    <t>SNC03451</t>
  </si>
  <si>
    <t>SNC03452</t>
  </si>
  <si>
    <t>SNC0346</t>
  </si>
  <si>
    <t>SNC0348</t>
  </si>
  <si>
    <t>SNC0348a</t>
  </si>
  <si>
    <t>SNC0349</t>
  </si>
  <si>
    <t>SNC0349a</t>
  </si>
  <si>
    <t>SNC034A</t>
  </si>
  <si>
    <t>SNC034Aa</t>
  </si>
  <si>
    <t>SNC035</t>
  </si>
  <si>
    <t>SNC0351</t>
  </si>
  <si>
    <t>SNC0351c</t>
  </si>
  <si>
    <t>SNC0352</t>
  </si>
  <si>
    <t>SNC0352b</t>
  </si>
  <si>
    <t>SNC0353</t>
  </si>
  <si>
    <t>SNC0353b</t>
  </si>
  <si>
    <t>SNC0354</t>
  </si>
  <si>
    <t>SNC0354b</t>
  </si>
  <si>
    <t>SNC0355</t>
  </si>
  <si>
    <t>SNC0355b</t>
  </si>
  <si>
    <t>SNC03551</t>
  </si>
  <si>
    <t>SNC03551b</t>
  </si>
  <si>
    <t>SNC0357</t>
  </si>
  <si>
    <t>SNC0357a</t>
  </si>
  <si>
    <t>SNC0358</t>
  </si>
  <si>
    <t>SNC0358a</t>
  </si>
  <si>
    <t>SNC0359</t>
  </si>
  <si>
    <t>SNC0359a</t>
  </si>
  <si>
    <t>SNC036</t>
  </si>
  <si>
    <t>SNC0361</t>
  </si>
  <si>
    <t>SNC03611</t>
  </si>
  <si>
    <t>SNC0362</t>
  </si>
  <si>
    <t>SNC0364</t>
  </si>
  <si>
    <t>SNC0364a</t>
  </si>
  <si>
    <t>SNC0365</t>
  </si>
  <si>
    <t>SNC0365a</t>
  </si>
  <si>
    <t>SNC0366</t>
  </si>
  <si>
    <t>SNC0366a</t>
  </si>
  <si>
    <t>SNC041</t>
  </si>
  <si>
    <t>SNC0414</t>
  </si>
  <si>
    <t>SNC0411</t>
  </si>
  <si>
    <t>SNC0412</t>
  </si>
  <si>
    <t>SNC0413</t>
  </si>
  <si>
    <t>SNC0416</t>
  </si>
  <si>
    <t>SNC0416a</t>
  </si>
  <si>
    <t>SNC0417</t>
  </si>
  <si>
    <t>SNC0417a</t>
  </si>
  <si>
    <t>SNC042</t>
  </si>
  <si>
    <t>SNC0421</t>
  </si>
  <si>
    <t>SNC0425</t>
  </si>
  <si>
    <t>SNC0425a</t>
  </si>
  <si>
    <t>SNC0426</t>
  </si>
  <si>
    <t>SNC0426a</t>
  </si>
  <si>
    <t>SNC043</t>
  </si>
  <si>
    <t>SNC0431</t>
  </si>
  <si>
    <t>SNC0432</t>
  </si>
  <si>
    <t>SNC0434</t>
  </si>
  <si>
    <t>SNC0436</t>
  </si>
  <si>
    <t>SNC0435</t>
  </si>
  <si>
    <t>SNC0433</t>
  </si>
  <si>
    <t>SNC0438</t>
  </si>
  <si>
    <t>SNC0438a</t>
  </si>
  <si>
    <t>SNC0439</t>
  </si>
  <si>
    <t>SNC0439a</t>
  </si>
  <si>
    <t>SNC044</t>
  </si>
  <si>
    <t>SNC04411</t>
  </si>
  <si>
    <t>SNC04412</t>
  </si>
  <si>
    <t>SNC04413</t>
  </si>
  <si>
    <t>SNC04414</t>
  </si>
  <si>
    <t>SNC0442</t>
  </si>
  <si>
    <t>SNC045</t>
  </si>
  <si>
    <t>SNC0451</t>
  </si>
  <si>
    <t>SNC0452</t>
  </si>
  <si>
    <t>SNC0453</t>
  </si>
  <si>
    <t>SNC0455</t>
  </si>
  <si>
    <t>SNC0455a</t>
  </si>
  <si>
    <t>SNC0456</t>
  </si>
  <si>
    <t>SNC0456a</t>
  </si>
  <si>
    <t>SNC046</t>
  </si>
  <si>
    <t>SNC0461</t>
  </si>
  <si>
    <t>SNC0462</t>
  </si>
  <si>
    <t>SNC047</t>
  </si>
  <si>
    <t>SNC0471</t>
  </si>
  <si>
    <t>SNC0473</t>
  </si>
  <si>
    <t>SNC0474</t>
  </si>
  <si>
    <t>SNC0475</t>
  </si>
  <si>
    <t>SNC0476</t>
  </si>
  <si>
    <t>SNC0478</t>
  </si>
  <si>
    <t>SNC0478a</t>
  </si>
  <si>
    <t>SNC0479</t>
  </si>
  <si>
    <t>SNC0479a</t>
  </si>
  <si>
    <t>SNC048</t>
  </si>
  <si>
    <t>SNC0481</t>
  </si>
  <si>
    <t>SNC0483</t>
  </si>
  <si>
    <t>SNC0483a</t>
  </si>
  <si>
    <t>SNC0484</t>
  </si>
  <si>
    <t>SNC0484a</t>
  </si>
  <si>
    <t>SNC049</t>
  </si>
  <si>
    <t>SNC0491</t>
  </si>
  <si>
    <t>SNC0492</t>
  </si>
  <si>
    <t>SNC0493</t>
  </si>
  <si>
    <t>SNC0495</t>
  </si>
  <si>
    <t>SNC0495a</t>
  </si>
  <si>
    <t>SNC0496</t>
  </si>
  <si>
    <t>SNC0496a</t>
  </si>
  <si>
    <t>SNC04A</t>
  </si>
  <si>
    <t>SNC04A1</t>
  </si>
  <si>
    <t>SNC04A2</t>
  </si>
  <si>
    <t>SNC04A3</t>
  </si>
  <si>
    <t>SNC04A5</t>
  </si>
  <si>
    <t>SNC04A5a</t>
  </si>
  <si>
    <t>SNC04A6</t>
  </si>
  <si>
    <t>SNC04A6a</t>
  </si>
  <si>
    <t>SNC04B</t>
  </si>
  <si>
    <t>SNC04B1</t>
  </si>
  <si>
    <t>SNC04B2</t>
  </si>
  <si>
    <t>SNC04B4</t>
  </si>
  <si>
    <t>SNC04B4a</t>
  </si>
  <si>
    <t>SNC04B5</t>
  </si>
  <si>
    <t>SNC04B5a</t>
  </si>
  <si>
    <t>SNC04D</t>
  </si>
  <si>
    <t>SNC04D1</t>
  </si>
  <si>
    <t>SNC04D2</t>
  </si>
  <si>
    <t>SNC04D3</t>
  </si>
  <si>
    <t>SNC04D4</t>
  </si>
  <si>
    <t>SNC04C3</t>
  </si>
  <si>
    <t>SNC04C1</t>
  </si>
  <si>
    <t>SNC04C2</t>
  </si>
  <si>
    <t>SNC04D6</t>
  </si>
  <si>
    <t>SNC04D6a</t>
  </si>
  <si>
    <t>SNC04D7</t>
  </si>
  <si>
    <t>SNC04D7a</t>
  </si>
  <si>
    <t>SNC051</t>
  </si>
  <si>
    <t>SNC052</t>
  </si>
  <si>
    <t>SNC053</t>
  </si>
  <si>
    <t>SNC054</t>
  </si>
  <si>
    <t>SNC055</t>
  </si>
  <si>
    <t>SNC056</t>
  </si>
  <si>
    <t>SNC057</t>
  </si>
  <si>
    <t>SNC058</t>
  </si>
  <si>
    <t>SNC059</t>
  </si>
  <si>
    <t>SNC05A</t>
  </si>
  <si>
    <t>SNC038</t>
  </si>
  <si>
    <t>SNC03814</t>
  </si>
  <si>
    <t>SNC03811a</t>
  </si>
  <si>
    <t>SNC03811b</t>
  </si>
  <si>
    <t>SNC03811c</t>
  </si>
  <si>
    <t>SNC03812a</t>
  </si>
  <si>
    <t>SNC03812b</t>
  </si>
  <si>
    <t>SNC03812c</t>
  </si>
  <si>
    <t>SNC03812</t>
  </si>
  <si>
    <t>SNC03813a</t>
  </si>
  <si>
    <t>SNC03813b</t>
  </si>
  <si>
    <t>SNC03813c</t>
  </si>
  <si>
    <t>SNC03813</t>
  </si>
  <si>
    <t>SNC0382</t>
  </si>
  <si>
    <t>SNC0382a</t>
  </si>
  <si>
    <t>SNC0384</t>
  </si>
  <si>
    <t>SNC0384a</t>
  </si>
  <si>
    <t>SNC0385</t>
  </si>
  <si>
    <t>SNC0385a</t>
  </si>
  <si>
    <t>SNC0386</t>
  </si>
  <si>
    <t>SNC0386a</t>
  </si>
  <si>
    <t>SNC0213d</t>
  </si>
  <si>
    <t>SNC0213</t>
  </si>
  <si>
    <t>SNC0213a</t>
  </si>
  <si>
    <t>SNC0213b</t>
  </si>
  <si>
    <t>SNC0213c</t>
  </si>
  <si>
    <t>SNC0211d</t>
  </si>
  <si>
    <t>SNC0211</t>
  </si>
  <si>
    <t>SNC0211a</t>
  </si>
  <si>
    <t>SNC0211b</t>
  </si>
  <si>
    <t>SNC0211c</t>
  </si>
  <si>
    <t>SNC0212d</t>
  </si>
  <si>
    <t>SNC0212</t>
  </si>
  <si>
    <t>SNC0212a</t>
  </si>
  <si>
    <t>SNC0212b</t>
  </si>
  <si>
    <t>SNC0212c</t>
  </si>
  <si>
    <t>SNC0233d</t>
  </si>
  <si>
    <t>SNC0233</t>
  </si>
  <si>
    <t>SNC0233a</t>
  </si>
  <si>
    <t>SNC0233b</t>
  </si>
  <si>
    <t>SNC0233c</t>
  </si>
  <si>
    <t>SNC0231d</t>
  </si>
  <si>
    <t>SNC0231</t>
  </si>
  <si>
    <t>SNC0231a</t>
  </si>
  <si>
    <t>SNC0231b</t>
  </si>
  <si>
    <t>SNC0231c</t>
  </si>
  <si>
    <t>SNC0232d</t>
  </si>
  <si>
    <t>SNC0232</t>
  </si>
  <si>
    <t>SNC0232a</t>
  </si>
  <si>
    <t>SNC0232b</t>
  </si>
  <si>
    <t>SNC0232c</t>
  </si>
  <si>
    <t>SNC0223d</t>
  </si>
  <si>
    <t>SNC0223</t>
  </si>
  <si>
    <t>SNC0223a</t>
  </si>
  <si>
    <t>SNC0223b</t>
  </si>
  <si>
    <t>SNC0223c</t>
  </si>
  <si>
    <t>SNC0221d</t>
  </si>
  <si>
    <t>SNC0221</t>
  </si>
  <si>
    <t>SNC0221a</t>
  </si>
  <si>
    <t>SNC0221b</t>
  </si>
  <si>
    <t>SNC0221c</t>
  </si>
  <si>
    <t>SNC0222d</t>
  </si>
  <si>
    <t>SNC0222</t>
  </si>
  <si>
    <t>SNC0222a</t>
  </si>
  <si>
    <t>SNC0222b</t>
  </si>
  <si>
    <t>SNC0222c</t>
  </si>
  <si>
    <t>日当金額</t>
    <rPh sb="0" eb="1">
      <t>ニチ</t>
    </rPh>
    <rPh sb="1" eb="2">
      <t>アタ</t>
    </rPh>
    <rPh sb="2" eb="4">
      <t>キンガク</t>
    </rPh>
    <phoneticPr fontId="1"/>
  </si>
  <si>
    <t>０１　工事全般に関する事項</t>
  </si>
  <si>
    <t>０２　工事原価等に関する事項</t>
    <rPh sb="3" eb="5">
      <t>コウジ</t>
    </rPh>
    <rPh sb="5" eb="7">
      <t>ゲンカ</t>
    </rPh>
    <rPh sb="7" eb="8">
      <t>ナド</t>
    </rPh>
    <rPh sb="9" eb="10">
      <t>カン</t>
    </rPh>
    <rPh sb="12" eb="14">
      <t>ジコウ</t>
    </rPh>
    <phoneticPr fontId="1"/>
  </si>
  <si>
    <t>０３　共通仮設費に関する事項</t>
    <rPh sb="3" eb="5">
      <t>キョウツウ</t>
    </rPh>
    <rPh sb="5" eb="7">
      <t>カセツ</t>
    </rPh>
    <rPh sb="7" eb="8">
      <t>ヒ</t>
    </rPh>
    <rPh sb="9" eb="10">
      <t>カン</t>
    </rPh>
    <rPh sb="12" eb="14">
      <t>ジコウ</t>
    </rPh>
    <phoneticPr fontId="1"/>
  </si>
  <si>
    <t>0. 共益費に関する事項</t>
    <rPh sb="3" eb="5">
      <t>キョウエキ</t>
    </rPh>
    <rPh sb="5" eb="6">
      <t>ヒ</t>
    </rPh>
    <rPh sb="7" eb="8">
      <t>カン</t>
    </rPh>
    <rPh sb="10" eb="12">
      <t>ジコウ</t>
    </rPh>
    <phoneticPr fontId="0"/>
  </si>
  <si>
    <t>1. 共通仮設費に関する事項</t>
    <rPh sb="3" eb="5">
      <t>キョウツウ</t>
    </rPh>
    <rPh sb="5" eb="7">
      <t>カセツ</t>
    </rPh>
    <rPh sb="7" eb="8">
      <t>ヒ</t>
    </rPh>
    <rPh sb="9" eb="10">
      <t>カン</t>
    </rPh>
    <rPh sb="12" eb="14">
      <t>ジコウ</t>
    </rPh>
    <phoneticPr fontId="1"/>
  </si>
  <si>
    <t>０４　現場管理費に関する事項</t>
    <rPh sb="3" eb="5">
      <t>ゲンバ</t>
    </rPh>
    <rPh sb="5" eb="7">
      <t>カンリ</t>
    </rPh>
    <rPh sb="7" eb="8">
      <t>ヒ</t>
    </rPh>
    <rPh sb="9" eb="10">
      <t>カン</t>
    </rPh>
    <rPh sb="12" eb="14">
      <t>ジコウ</t>
    </rPh>
    <phoneticPr fontId="16"/>
  </si>
  <si>
    <t>1. 現場管理費に関する事項</t>
    <rPh sb="3" eb="5">
      <t>ゲンバ</t>
    </rPh>
    <rPh sb="5" eb="7">
      <t>カンリ</t>
    </rPh>
    <rPh sb="7" eb="8">
      <t>ヒ</t>
    </rPh>
    <rPh sb="9" eb="10">
      <t>カン</t>
    </rPh>
    <rPh sb="12" eb="14">
      <t>ジコウ</t>
    </rPh>
    <phoneticPr fontId="1"/>
  </si>
  <si>
    <t>① 準備費</t>
    <rPh sb="2" eb="4">
      <t>ジュンビ</t>
    </rPh>
    <rPh sb="4" eb="5">
      <t>ヒ</t>
    </rPh>
    <phoneticPr fontId="9"/>
  </si>
  <si>
    <t>② 仮設建物費</t>
    <rPh sb="2" eb="4">
      <t>カセツ</t>
    </rPh>
    <rPh sb="4" eb="6">
      <t>タテモノ</t>
    </rPh>
    <rPh sb="6" eb="7">
      <t>ヒ</t>
    </rPh>
    <phoneticPr fontId="9"/>
  </si>
  <si>
    <t>③ 工事施設費</t>
    <rPh sb="2" eb="4">
      <t>コウジ</t>
    </rPh>
    <rPh sb="4" eb="7">
      <t>シセツヒ</t>
    </rPh>
    <phoneticPr fontId="9"/>
  </si>
  <si>
    <t>④ 環境安全費</t>
    <rPh sb="2" eb="4">
      <t>カンキョウ</t>
    </rPh>
    <rPh sb="4" eb="6">
      <t>アンゼン</t>
    </rPh>
    <rPh sb="6" eb="7">
      <t>ヒ</t>
    </rPh>
    <phoneticPr fontId="9"/>
  </si>
  <si>
    <t>⑤ 動力用水光熱費</t>
    <rPh sb="2" eb="4">
      <t>ドウリョク</t>
    </rPh>
    <rPh sb="4" eb="6">
      <t>ヨウスイ</t>
    </rPh>
    <rPh sb="6" eb="8">
      <t>コウネツ</t>
    </rPh>
    <rPh sb="8" eb="9">
      <t>ヒ</t>
    </rPh>
    <phoneticPr fontId="9"/>
  </si>
  <si>
    <t>⑥ 屋外整理清掃費</t>
    <rPh sb="2" eb="4">
      <t>オクガイ</t>
    </rPh>
    <rPh sb="4" eb="6">
      <t>セイリ</t>
    </rPh>
    <rPh sb="6" eb="8">
      <t>セイソウ</t>
    </rPh>
    <rPh sb="8" eb="9">
      <t>ヒ</t>
    </rPh>
    <phoneticPr fontId="9"/>
  </si>
  <si>
    <t>⑦ 機械器具費</t>
    <rPh sb="2" eb="4">
      <t>キカイ</t>
    </rPh>
    <rPh sb="4" eb="6">
      <t>キグ</t>
    </rPh>
    <rPh sb="6" eb="7">
      <t>ヒ</t>
    </rPh>
    <phoneticPr fontId="9"/>
  </si>
  <si>
    <t>⑧ 情報システム費</t>
    <rPh sb="2" eb="4">
      <t>ジョウホウ</t>
    </rPh>
    <rPh sb="8" eb="9">
      <t>ヒ</t>
    </rPh>
    <phoneticPr fontId="9"/>
  </si>
  <si>
    <t>⑨ その他</t>
    <rPh sb="4" eb="5">
      <t>タ</t>
    </rPh>
    <phoneticPr fontId="9"/>
  </si>
  <si>
    <t>　　　　なお、給与等総額には給与の他、諸手当(交通費、住宅手当、別居手当等)及び賞与（当該工事従事分）を含めた額になります。</t>
    <rPh sb="17" eb="18">
      <t>ホカ</t>
    </rPh>
    <phoneticPr fontId="1"/>
  </si>
  <si>
    <t>A</t>
    <phoneticPr fontId="1"/>
  </si>
  <si>
    <t>M</t>
    <phoneticPr fontId="1"/>
  </si>
  <si>
    <t>V</t>
    <phoneticPr fontId="1"/>
  </si>
  <si>
    <t>E</t>
    <phoneticPr fontId="1"/>
  </si>
  <si>
    <t>一部分離できない</t>
    <rPh sb="0" eb="2">
      <t>イチブ</t>
    </rPh>
    <rPh sb="2" eb="4">
      <t>ブンリ</t>
    </rPh>
    <phoneticPr fontId="5"/>
  </si>
  <si>
    <t>←</t>
    <phoneticPr fontId="5"/>
  </si>
  <si>
    <t>⑤ 工事一時中止</t>
    <phoneticPr fontId="1"/>
  </si>
  <si>
    <t>工事一時中止の期間</t>
  </si>
  <si>
    <t>2.⑤工事一時中止で「有」の場合の費用</t>
    <rPh sb="11" eb="12">
      <t>アリ</t>
    </rPh>
    <rPh sb="14" eb="16">
      <t>バアイ</t>
    </rPh>
    <rPh sb="17" eb="19">
      <t>ヒヨウ</t>
    </rPh>
    <phoneticPr fontId="3"/>
  </si>
  <si>
    <t>　・ 工事一時中止の費用</t>
    <rPh sb="3" eb="5">
      <t>コウジ</t>
    </rPh>
    <rPh sb="5" eb="7">
      <t>イチジ</t>
    </rPh>
    <rPh sb="7" eb="9">
      <t>チュウシ</t>
    </rPh>
    <rPh sb="10" eb="12">
      <t>ヒヨウ</t>
    </rPh>
    <phoneticPr fontId="4"/>
  </si>
  <si>
    <t>① 週休２日促進工事の取組</t>
    <rPh sb="6" eb="10">
      <t>ソクシンコウジ</t>
    </rPh>
    <rPh sb="11" eb="12">
      <t>ト</t>
    </rPh>
    <rPh sb="12" eb="13">
      <t>ク</t>
    </rPh>
    <phoneticPr fontId="3"/>
  </si>
  <si>
    <t>月単位の週休２日</t>
    <rPh sb="0" eb="3">
      <t>ツキタンイ</t>
    </rPh>
    <rPh sb="4" eb="6">
      <t>シュウキュウ</t>
    </rPh>
    <rPh sb="7" eb="8">
      <t>ニチ</t>
    </rPh>
    <phoneticPr fontId="4"/>
  </si>
  <si>
    <t>通期の週休２日</t>
    <rPh sb="0" eb="2">
      <t>ツウキ</t>
    </rPh>
    <rPh sb="3" eb="5">
      <t>シュウキュウ</t>
    </rPh>
    <rPh sb="6" eb="7">
      <t>ニチ</t>
    </rPh>
    <phoneticPr fontId="4"/>
  </si>
  <si>
    <r>
      <t>現場労働者及び現場雇用労働者のための</t>
    </r>
    <r>
      <rPr>
        <b/>
        <sz val="10"/>
        <color theme="1"/>
        <rFont val="ＭＳ 明朝"/>
        <family val="1"/>
        <charset val="128"/>
      </rPr>
      <t>一般便所（快適便所は除く）</t>
    </r>
    <r>
      <rPr>
        <sz val="10"/>
        <color theme="1"/>
        <rFont val="ＭＳ 明朝"/>
        <family val="1"/>
        <charset val="128"/>
      </rPr>
      <t>の設置費用、設置規模、設置期間及び設置場所について入力します。</t>
    </r>
    <phoneticPr fontId="3"/>
  </si>
  <si>
    <t>　全ての入力が終了しましたら、調査票の１ページ３行目Ｎ列及び９ページ３９３行目Ｎ列に入力結果等に関する御礼や再確認をお願いするなどのコメントが表示されますのでご活用をお願いいたします。</t>
    <rPh sb="1" eb="2">
      <t>スベ</t>
    </rPh>
    <rPh sb="4" eb="6">
      <t>ニュウリョク</t>
    </rPh>
    <rPh sb="7" eb="9">
      <t>シュウリョウ</t>
    </rPh>
    <rPh sb="24" eb="26">
      <t>ギョウメ</t>
    </rPh>
    <rPh sb="27" eb="28">
      <t>レツ</t>
    </rPh>
    <rPh sb="28" eb="29">
      <t>オヨ</t>
    </rPh>
    <rPh sb="37" eb="39">
      <t>ギョウメ</t>
    </rPh>
    <rPh sb="40" eb="41">
      <t>レツ</t>
    </rPh>
    <rPh sb="42" eb="44">
      <t>ニュウリョク</t>
    </rPh>
    <rPh sb="44" eb="46">
      <t>ケッカ</t>
    </rPh>
    <rPh sb="46" eb="47">
      <t>ナド</t>
    </rPh>
    <rPh sb="48" eb="49">
      <t>カン</t>
    </rPh>
    <rPh sb="51" eb="53">
      <t>オレイ</t>
    </rPh>
    <rPh sb="54" eb="57">
      <t>サイカクニン</t>
    </rPh>
    <rPh sb="59" eb="60">
      <t>ネガ</t>
    </rPh>
    <rPh sb="71" eb="73">
      <t>ヒョウジ</t>
    </rPh>
    <rPh sb="80" eb="82">
      <t>カツヨウ</t>
    </rPh>
    <rPh sb="84" eb="85">
      <t>ネガ</t>
    </rPh>
    <phoneticPr fontId="1"/>
  </si>
  <si>
    <t>　なお、上記の合算処理の場合で、適切な金額が算出できない場合は、今までの実績による比率等により金額を按分して入力してください。</t>
    <rPh sb="16" eb="18">
      <t>テキセツ</t>
    </rPh>
    <rPh sb="22" eb="24">
      <t>サンシュツ</t>
    </rPh>
    <rPh sb="43" eb="44">
      <t>トウ</t>
    </rPh>
    <rPh sb="50" eb="52">
      <t>アンブン</t>
    </rPh>
    <phoneticPr fontId="1"/>
  </si>
  <si>
    <r>
      <t>　本工事とは別契約の関連工事等がある場合で、現場事務所や現場の安全管理に関する費用を各受注者で分担して負担している場合については、</t>
    </r>
    <r>
      <rPr>
        <b/>
        <sz val="10"/>
        <rFont val="ＭＳ 明朝"/>
        <family val="1"/>
        <charset val="128"/>
      </rPr>
      <t>本工事負担分の費用のみ</t>
    </r>
    <r>
      <rPr>
        <sz val="10"/>
        <rFont val="ＭＳ 明朝"/>
        <family val="1"/>
        <charset val="128"/>
      </rPr>
      <t>を入力してください。</t>
    </r>
    <rPh sb="10" eb="12">
      <t>カンレン</t>
    </rPh>
    <rPh sb="36" eb="37">
      <t>カン</t>
    </rPh>
    <rPh sb="43" eb="46">
      <t>ジュチュウシャ</t>
    </rPh>
    <rPh sb="51" eb="53">
      <t>フタン</t>
    </rPh>
    <rPh sb="57" eb="59">
      <t>バアイ</t>
    </rPh>
    <phoneticPr fontId="1"/>
  </si>
  <si>
    <t>　本調査のExcelブック及び各シートを保護していますので、行の挿入などはできません。</t>
    <rPh sb="30" eb="31">
      <t>ギョウ</t>
    </rPh>
    <rPh sb="32" eb="34">
      <t>ソウニュウ</t>
    </rPh>
    <phoneticPr fontId="1"/>
  </si>
  <si>
    <r>
      <t>　なお、数式を用いて金額を入力する場合は、</t>
    </r>
    <r>
      <rPr>
        <b/>
        <sz val="10"/>
        <rFont val="ＭＳ 明朝"/>
        <family val="1"/>
        <charset val="128"/>
      </rPr>
      <t>小数点以下が発生しない様</t>
    </r>
    <r>
      <rPr>
        <sz val="10"/>
        <rFont val="ＭＳ 明朝"/>
        <family val="1"/>
        <charset val="128"/>
      </rPr>
      <t>、下記の式を用いてください。</t>
    </r>
    <rPh sb="4" eb="6">
      <t>スウシキ</t>
    </rPh>
    <rPh sb="7" eb="8">
      <t>モチ</t>
    </rPh>
    <rPh sb="10" eb="12">
      <t>キンガク</t>
    </rPh>
    <rPh sb="13" eb="15">
      <t>ニュウリョク</t>
    </rPh>
    <rPh sb="17" eb="19">
      <t>バアイ</t>
    </rPh>
    <rPh sb="21" eb="24">
      <t>ショウスウテン</t>
    </rPh>
    <rPh sb="24" eb="26">
      <t>イカ</t>
    </rPh>
    <rPh sb="27" eb="29">
      <t>ハッセイ</t>
    </rPh>
    <rPh sb="32" eb="33">
      <t>ヨウ</t>
    </rPh>
    <rPh sb="34" eb="36">
      <t>カキ</t>
    </rPh>
    <rPh sb="37" eb="38">
      <t>シキ</t>
    </rPh>
    <rPh sb="39" eb="40">
      <t>モチ</t>
    </rPh>
    <phoneticPr fontId="1"/>
  </si>
  <si>
    <r>
      <t>　数値と</t>
    </r>
    <r>
      <rPr>
        <strike/>
        <sz val="10"/>
        <rFont val="ＭＳ 明朝"/>
        <family val="1"/>
        <charset val="128"/>
      </rPr>
      <t>、</t>
    </r>
    <r>
      <rPr>
        <sz val="10"/>
        <rFont val="ＭＳ 明朝"/>
        <family val="1"/>
        <charset val="128"/>
      </rPr>
      <t>金額は、半角で入力してください。</t>
    </r>
    <r>
      <rPr>
        <b/>
        <sz val="10"/>
        <rFont val="ＭＳ 明朝"/>
        <family val="1"/>
        <charset val="128"/>
      </rPr>
      <t>金額が発生していなかった場合は「0」</t>
    </r>
    <r>
      <rPr>
        <sz val="10"/>
        <rFont val="ＭＳ 明朝"/>
        <family val="1"/>
        <charset val="128"/>
      </rPr>
      <t>を入力してください。</t>
    </r>
    <rPh sb="21" eb="23">
      <t>キンガク</t>
    </rPh>
    <rPh sb="24" eb="26">
      <t>ハッセイ</t>
    </rPh>
    <rPh sb="33" eb="35">
      <t>バアイ</t>
    </rPh>
    <rPh sb="40" eb="42">
      <t>ニュウリョク</t>
    </rPh>
    <phoneticPr fontId="1"/>
  </si>
  <si>
    <r>
      <t>　入力していただく部分は「着色されたセル」です。</t>
    </r>
    <r>
      <rPr>
        <b/>
        <sz val="10"/>
        <rFont val="ＭＳ 明朝"/>
        <family val="1"/>
        <charset val="128"/>
      </rPr>
      <t>入力した内容によって着色されたセルが増減する項目があります</t>
    </r>
    <r>
      <rPr>
        <sz val="10"/>
        <rFont val="ＭＳ 明朝"/>
        <family val="1"/>
        <charset val="128"/>
      </rPr>
      <t>。なお、入力していただくと色が消え、未入力部分の確認ができます。</t>
    </r>
    <rPh sb="9" eb="11">
      <t>ブブン</t>
    </rPh>
    <rPh sb="46" eb="48">
      <t>コウモク</t>
    </rPh>
    <rPh sb="55" eb="58">
      <t>ニュウリョクズ</t>
    </rPh>
    <rPh sb="66" eb="67">
      <t>イロ</t>
    </rPh>
    <rPh sb="71" eb="72">
      <t>ミ</t>
    </rPh>
    <rPh sb="72" eb="74">
      <t>ブブン</t>
    </rPh>
    <rPh sb="75" eb="77">
      <t>カクニン</t>
    </rPh>
    <phoneticPr fontId="1"/>
  </si>
  <si>
    <t>　入力欄の右横に“記入上の注意”及び“内容説明”を記載していますので、入力の際の参考にしてください。</t>
    <rPh sb="25" eb="27">
      <t>キサイ</t>
    </rPh>
    <phoneticPr fontId="1"/>
  </si>
  <si>
    <r>
      <t>　工事の実施工程表を調査に合わせて提出していただくことになりますが、</t>
    </r>
    <r>
      <rPr>
        <b/>
        <sz val="10"/>
        <rFont val="ＭＳ 明朝"/>
        <family val="1"/>
        <charset val="128"/>
      </rPr>
      <t>実施工程表の書式は任意</t>
    </r>
    <r>
      <rPr>
        <sz val="10"/>
        <rFont val="ＭＳ 明朝"/>
        <family val="1"/>
        <charset val="128"/>
      </rPr>
      <t>となっておりますので、提出のご協力をお願いいたします。</t>
    </r>
    <phoneticPr fontId="1"/>
  </si>
  <si>
    <r>
      <t>　現場管理費のうち、「従業員給与手当」について詳細な情報を入力していただくものです。個々の工事現場において直接雇用した従業員・作業員などの情報等も入力をお願いいたします。
　現場管理費の大半が占める</t>
    </r>
    <r>
      <rPr>
        <b/>
        <sz val="10"/>
        <rFont val="ＭＳ 明朝"/>
        <family val="1"/>
        <charset val="128"/>
      </rPr>
      <t>重要な項目となりますので、ご協力をお願いいたします。</t>
    </r>
    <rPh sb="23" eb="25">
      <t>ショウサイ</t>
    </rPh>
    <rPh sb="26" eb="28">
      <t>ジョウホウ</t>
    </rPh>
    <rPh sb="71" eb="72">
      <t>ナド</t>
    </rPh>
    <rPh sb="77" eb="78">
      <t>ネガ</t>
    </rPh>
    <phoneticPr fontId="1"/>
  </si>
  <si>
    <r>
      <rPr>
        <b/>
        <sz val="10"/>
        <rFont val="ＭＳ 明朝"/>
        <family val="1"/>
        <charset val="128"/>
      </rPr>
      <t>０４現場管理費に関する事項</t>
    </r>
    <r>
      <rPr>
        <sz val="10"/>
        <rFont val="ＭＳ 明朝"/>
        <family val="1"/>
        <charset val="128"/>
      </rPr>
      <t>：共通費のうち、現場管理費の各種項目ごとに必要となった費用を入力する</t>
    </r>
    <rPh sb="2" eb="4">
      <t>ゲンバ</t>
    </rPh>
    <rPh sb="4" eb="7">
      <t>カンリヒ</t>
    </rPh>
    <rPh sb="8" eb="9">
      <t>カン</t>
    </rPh>
    <rPh sb="11" eb="13">
      <t>ジコウ</t>
    </rPh>
    <rPh sb="14" eb="16">
      <t>キョウツウ</t>
    </rPh>
    <rPh sb="16" eb="17">
      <t>ヒ</t>
    </rPh>
    <rPh sb="21" eb="23">
      <t>ゲンバ</t>
    </rPh>
    <rPh sb="23" eb="26">
      <t>カンリヒ</t>
    </rPh>
    <rPh sb="27" eb="29">
      <t>カクシュ</t>
    </rPh>
    <rPh sb="29" eb="31">
      <t>コウモク</t>
    </rPh>
    <rPh sb="34" eb="36">
      <t>ヒツヨウ</t>
    </rPh>
    <rPh sb="40" eb="42">
      <t>ヒヨウ</t>
    </rPh>
    <rPh sb="43" eb="45">
      <t>ニュウリョク</t>
    </rPh>
    <phoneticPr fontId="71"/>
  </si>
  <si>
    <r>
      <rPr>
        <b/>
        <sz val="10"/>
        <rFont val="ＭＳ 明朝"/>
        <family val="1"/>
        <charset val="128"/>
      </rPr>
      <t>０３共通仮設費に関する事項</t>
    </r>
    <r>
      <rPr>
        <sz val="10"/>
        <rFont val="ＭＳ 明朝"/>
        <family val="1"/>
        <charset val="128"/>
      </rPr>
      <t>：共通費のうち、共通仮設費の各種項目ごとに必要となった費用を入力する</t>
    </r>
    <rPh sb="8" eb="9">
      <t>カン</t>
    </rPh>
    <rPh sb="11" eb="13">
      <t>ジコウ</t>
    </rPh>
    <rPh sb="14" eb="16">
      <t>キョウツウ</t>
    </rPh>
    <rPh sb="16" eb="17">
      <t>ヒ</t>
    </rPh>
    <rPh sb="21" eb="23">
      <t>キョウツウ</t>
    </rPh>
    <rPh sb="23" eb="25">
      <t>カセツ</t>
    </rPh>
    <rPh sb="25" eb="26">
      <t>ヒ</t>
    </rPh>
    <rPh sb="27" eb="29">
      <t>カクシュ</t>
    </rPh>
    <rPh sb="29" eb="31">
      <t>コウモク</t>
    </rPh>
    <rPh sb="34" eb="36">
      <t>ヒツヨウ</t>
    </rPh>
    <rPh sb="40" eb="42">
      <t>ヒヨウ</t>
    </rPh>
    <rPh sb="43" eb="45">
      <t>ニュウリョク</t>
    </rPh>
    <phoneticPr fontId="71"/>
  </si>
  <si>
    <r>
      <rPr>
        <b/>
        <sz val="10"/>
        <rFont val="ＭＳ 明朝"/>
        <family val="1"/>
        <charset val="128"/>
      </rPr>
      <t>０２工事原価等に関する事項</t>
    </r>
    <r>
      <rPr>
        <sz val="10"/>
        <rFont val="ＭＳ 明朝"/>
        <family val="1"/>
        <charset val="128"/>
      </rPr>
      <t>：共通費の実態を把握するために必要である、特別な直接工事費等の情報</t>
    </r>
    <rPh sb="14" eb="16">
      <t>キョウツウ</t>
    </rPh>
    <rPh sb="16" eb="17">
      <t>ヒ</t>
    </rPh>
    <rPh sb="18" eb="20">
      <t>ジッタイ</t>
    </rPh>
    <rPh sb="21" eb="23">
      <t>ハアク</t>
    </rPh>
    <rPh sb="28" eb="30">
      <t>ヒツヨウ</t>
    </rPh>
    <rPh sb="34" eb="36">
      <t>トクベツ</t>
    </rPh>
    <rPh sb="37" eb="39">
      <t>チョクセツ</t>
    </rPh>
    <rPh sb="39" eb="42">
      <t>コウジヒ</t>
    </rPh>
    <rPh sb="42" eb="43">
      <t>トウ</t>
    </rPh>
    <rPh sb="44" eb="46">
      <t>ジョウホウ</t>
    </rPh>
    <phoneticPr fontId="71"/>
  </si>
  <si>
    <t>　本調査は、工事原価における共通仮設費及び現場管理費を調査範囲としています。（図－１参照）ただし、直接工事費に対する共通仮設費や純工事費に対する現場管理費の比率等の分析を行うこととしていることから、直接工事費に含まれる一部の費用などについても調査範囲に含めています。</t>
    <phoneticPr fontId="1"/>
  </si>
  <si>
    <r>
      <rPr>
        <b/>
        <sz val="10"/>
        <color theme="1"/>
        <rFont val="ＭＳ 明朝"/>
        <family val="1"/>
        <charset val="128"/>
      </rPr>
      <t>０１工事全般に関する事項　</t>
    </r>
    <r>
      <rPr>
        <sz val="10"/>
        <color theme="1"/>
        <rFont val="ＭＳ 明朝"/>
        <family val="1"/>
        <charset val="128"/>
      </rPr>
      <t>：御社の情報や受注した工事の概要等を入力していただく部分です。</t>
    </r>
    <rPh sb="14" eb="16">
      <t>オンシャ</t>
    </rPh>
    <rPh sb="17" eb="19">
      <t>ジョウホウ</t>
    </rPh>
    <rPh sb="20" eb="22">
      <t>ジュチュウ</t>
    </rPh>
    <rPh sb="24" eb="26">
      <t>コウジ</t>
    </rPh>
    <rPh sb="27" eb="29">
      <t>ガイヨウ</t>
    </rPh>
    <rPh sb="29" eb="30">
      <t>ナド</t>
    </rPh>
    <rPh sb="31" eb="33">
      <t>ニュウリョク</t>
    </rPh>
    <rPh sb="39" eb="41">
      <t>ブブン</t>
    </rPh>
    <phoneticPr fontId="71"/>
  </si>
  <si>
    <t>調査票の表紙及び調査票は、以下のシートを含めた目次となっています。</t>
    <phoneticPr fontId="1"/>
  </si>
  <si>
    <t>２ページで構成されていて共通費実態調査の趣旨や入力要領が記載されています。</t>
    <phoneticPr fontId="1"/>
  </si>
  <si>
    <r>
      <t>　本調査票には、現場の実態をありのままに入力していただいて、当該工事分の「完成工事原価報告書」とあわせてご提出いただきますようお願いいたします。また、工事の「工事実施工程表」についてもあわせて提出いただきますようお願いいたします。なお、完成工事原価報告書及び工事実施工程表は任意の書式によりご提出をお願いいたします。
　入力していただいた調査票は、</t>
    </r>
    <r>
      <rPr>
        <b/>
        <sz val="10"/>
        <rFont val="ＭＳ 明朝"/>
        <family val="1"/>
        <charset val="128"/>
      </rPr>
      <t xml:space="preserve">調査の目的以外には使用することはありません。
</t>
    </r>
    <r>
      <rPr>
        <sz val="10"/>
        <rFont val="ＭＳ 明朝"/>
        <family val="1"/>
        <charset val="128"/>
      </rPr>
      <t>　なお、調査票の入力内容に関して、発注者より聞き取り調査などを行う場合もありますので、その際はご協力をお願いいたします。</t>
    </r>
    <rPh sb="150" eb="151">
      <t>ネガ</t>
    </rPh>
    <phoneticPr fontId="1"/>
  </si>
  <si>
    <t>　調査票等の構成は、以下のとおりとなっています。</t>
    <phoneticPr fontId="1"/>
  </si>
  <si>
    <r>
      <t>　本調査は、工事実施に伴う費用等の実態を調査するものであり、御社が当該工事の会計処理を完了されていない段階では正確な費用等が確定しないと考えられることから、</t>
    </r>
    <r>
      <rPr>
        <b/>
        <sz val="10"/>
        <rFont val="ＭＳ 明朝"/>
        <family val="1"/>
        <charset val="128"/>
      </rPr>
      <t>概ね工事完成後１ヶ月程度を目途に作成</t>
    </r>
    <r>
      <rPr>
        <sz val="10"/>
        <rFont val="ＭＳ 明朝"/>
        <family val="1"/>
        <charset val="128"/>
      </rPr>
      <t>をお願いいたします。</t>
    </r>
    <rPh sb="15" eb="16">
      <t>トウ</t>
    </rPh>
    <rPh sb="51" eb="53">
      <t>ダンカイ</t>
    </rPh>
    <rPh sb="60" eb="61">
      <t>トウ</t>
    </rPh>
    <rPh sb="83" eb="84">
      <t>セイ</t>
    </rPh>
    <phoneticPr fontId="1"/>
  </si>
  <si>
    <t>当初契約時点の資本金額を入力します。なお、共同企業体の場合は代表者の資本金額とします。</t>
    <rPh sb="4" eb="6">
      <t>ジテン</t>
    </rPh>
    <phoneticPr fontId="3"/>
  </si>
  <si>
    <r>
      <t>御社の社名を入力してください。
　例示：</t>
    </r>
    <r>
      <rPr>
        <b/>
        <sz val="10"/>
        <color theme="1"/>
        <rFont val="ＭＳ 明朝"/>
        <family val="1"/>
        <charset val="128"/>
      </rPr>
      <t>○○建設株式会社○○支店</t>
    </r>
    <r>
      <rPr>
        <sz val="10"/>
        <color theme="1"/>
        <rFont val="ＭＳ 明朝"/>
        <family val="1"/>
        <charset val="128"/>
      </rPr>
      <t xml:space="preserve">  </t>
    </r>
    <r>
      <rPr>
        <b/>
        <sz val="10"/>
        <color theme="1"/>
        <rFont val="ＭＳ 明朝"/>
        <family val="1"/>
        <charset val="128"/>
      </rPr>
      <t>○○建築○○・○○・○○建設工事共同企業体</t>
    </r>
    <rPh sb="0" eb="2">
      <t>オンシャ</t>
    </rPh>
    <rPh sb="3" eb="4">
      <t>シャ</t>
    </rPh>
    <phoneticPr fontId="3"/>
  </si>
  <si>
    <t xml:space="preserve">複数工事場所の「有・無」を選択 </t>
    <rPh sb="0" eb="2">
      <t>フクスウ</t>
    </rPh>
    <rPh sb="2" eb="6">
      <t>コウジバショ</t>
    </rPh>
    <rPh sb="13" eb="15">
      <t>センタク</t>
    </rPh>
    <phoneticPr fontId="1"/>
  </si>
  <si>
    <t xml:space="preserve">工事一時中止期間の「有・無」を選択 </t>
    <phoneticPr fontId="5"/>
  </si>
  <si>
    <t>円（税別）</t>
  </si>
  <si>
    <t>建物種類</t>
    <rPh sb="0" eb="2">
      <t>タテモノ</t>
    </rPh>
    <rPh sb="2" eb="4">
      <t>シュルイ</t>
    </rPh>
    <phoneticPr fontId="1"/>
  </si>
  <si>
    <t>構造</t>
    <rPh sb="0" eb="2">
      <t>コウゾウ</t>
    </rPh>
    <phoneticPr fontId="1"/>
  </si>
  <si>
    <t>資力確保措置の方法を選択</t>
    <rPh sb="10" eb="12">
      <t>センタク</t>
    </rPh>
    <phoneticPr fontId="1"/>
  </si>
  <si>
    <t>上記金額の計上方法を選択</t>
    <rPh sb="0" eb="2">
      <t>ジョウキ</t>
    </rPh>
    <rPh sb="2" eb="4">
      <t>キンガク</t>
    </rPh>
    <rPh sb="5" eb="7">
      <t>ケイジョウ</t>
    </rPh>
    <rPh sb="7" eb="9">
      <t>ホウホウ</t>
    </rPh>
    <rPh sb="10" eb="12">
      <t>センタク</t>
    </rPh>
    <phoneticPr fontId="1"/>
  </si>
  <si>
    <t>金額を入力する欄では、該当する金額が無い場合は「0」を入力します。</t>
    <rPh sb="18" eb="19">
      <t>ナ</t>
    </rPh>
    <phoneticPr fontId="5"/>
  </si>
  <si>
    <t>調査対象となる工事の請負契約書に記載されている工事名称を入力します。</t>
    <phoneticPr fontId="3"/>
  </si>
  <si>
    <t>工事場所の都道府県名を選択します。工事場所が複数ある場合は「有」を選択します。</t>
    <rPh sb="0" eb="4">
      <t>コウジバショ</t>
    </rPh>
    <rPh sb="5" eb="9">
      <t>トドウフケン</t>
    </rPh>
    <rPh sb="9" eb="10">
      <t>メイ</t>
    </rPh>
    <rPh sb="11" eb="13">
      <t>センタク</t>
    </rPh>
    <rPh sb="17" eb="19">
      <t>コウジ</t>
    </rPh>
    <rPh sb="19" eb="21">
      <t>バショ</t>
    </rPh>
    <rPh sb="22" eb="24">
      <t>フクスウ</t>
    </rPh>
    <rPh sb="26" eb="28">
      <t>バアイ</t>
    </rPh>
    <rPh sb="30" eb="31">
      <t>ユウ</t>
    </rPh>
    <rPh sb="33" eb="35">
      <t>センタク</t>
    </rPh>
    <phoneticPr fontId="3"/>
  </si>
  <si>
    <t>工事一時中止があった場合は「有」を選択します。ただし「工事の一部一時中止」の場合は「無」とします。</t>
    <rPh sb="10" eb="12">
      <t>バアイ</t>
    </rPh>
    <rPh sb="14" eb="15">
      <t>アリ</t>
    </rPh>
    <rPh sb="17" eb="19">
      <t>センタク</t>
    </rPh>
    <rPh sb="38" eb="40">
      <t>バアイ</t>
    </rPh>
    <phoneticPr fontId="3"/>
  </si>
  <si>
    <r>
      <t>工事完成時の最終契約金額を入力します。</t>
    </r>
    <r>
      <rPr>
        <sz val="9"/>
        <color theme="1"/>
        <rFont val="ＭＳ 明朝"/>
        <family val="1"/>
        <charset val="128"/>
      </rPr>
      <t>（設計変更を含み、分割発注の場合は①工事名称 記載の全ての工事の合計）</t>
    </r>
    <rPh sb="6" eb="8">
      <t>サイシュウ</t>
    </rPh>
    <rPh sb="33" eb="35">
      <t>バアイ</t>
    </rPh>
    <rPh sb="37" eb="41">
      <t>コウジメイショウ</t>
    </rPh>
    <rPh sb="42" eb="44">
      <t>キサイ</t>
    </rPh>
    <rPh sb="48" eb="50">
      <t>コウジ</t>
    </rPh>
    <phoneticPr fontId="3"/>
  </si>
  <si>
    <t>工事完成時の最終工事原価を入力します。</t>
    <rPh sb="6" eb="8">
      <t>サイシュウ</t>
    </rPh>
    <phoneticPr fontId="3"/>
  </si>
  <si>
    <t>契約保証(前払金保証会社の保証,銀行等の保証,保険会社との履行保証契約等)の費用を入力します。</t>
    <rPh sb="35" eb="36">
      <t>ナド</t>
    </rPh>
    <phoneticPr fontId="3"/>
  </si>
  <si>
    <t>契約保証費の計上方法を選択します。</t>
    <rPh sb="11" eb="13">
      <t>センタク</t>
    </rPh>
    <phoneticPr fontId="3"/>
  </si>
  <si>
    <t>上記が「有」の場合は、その資力確保措置の方法を選択します。</t>
    <rPh sb="23" eb="25">
      <t>センタク</t>
    </rPh>
    <phoneticPr fontId="3"/>
  </si>
  <si>
    <t>「有」の場合は、その費用を入力します。</t>
    <rPh sb="1" eb="2">
      <t>アリ</t>
    </rPh>
    <phoneticPr fontId="3"/>
  </si>
  <si>
    <r>
      <t>新築･増築の建物について入力します。</t>
    </r>
    <r>
      <rPr>
        <b/>
        <sz val="10"/>
        <color theme="1"/>
        <rFont val="ＭＳ 明朝"/>
        <family val="1"/>
        <charset val="128"/>
      </rPr>
      <t>既存建物の改修は入力は不要です。</t>
    </r>
    <rPh sb="0" eb="2">
      <t>シンチク</t>
    </rPh>
    <rPh sb="3" eb="5">
      <t>ゾウチク</t>
    </rPh>
    <rPh sb="6" eb="8">
      <t>タテモノ</t>
    </rPh>
    <rPh sb="12" eb="14">
      <t>ニュウリョク</t>
    </rPh>
    <rPh sb="18" eb="22">
      <t>キゾンタテモノ</t>
    </rPh>
    <rPh sb="23" eb="25">
      <t>カイシュウ</t>
    </rPh>
    <rPh sb="26" eb="28">
      <t>ニュウリョク</t>
    </rPh>
    <rPh sb="29" eb="31">
      <t>フヨウ</t>
    </rPh>
    <phoneticPr fontId="3"/>
  </si>
  <si>
    <t>建物種類及び構造はセルのプルダウンメニューから選択します。(コード表参照)</t>
    <phoneticPr fontId="3"/>
  </si>
  <si>
    <t>※自転車置場、渡り廊下等の雑屋建築物の入</t>
    <rPh sb="19" eb="20">
      <t>ニュウ</t>
    </rPh>
    <phoneticPr fontId="3"/>
  </si>
  <si>
    <t xml:space="preserve">  力は不要です。</t>
    <phoneticPr fontId="5"/>
  </si>
  <si>
    <t>※建物の概要が把握できるよう、主な建物の</t>
    <rPh sb="17" eb="19">
      <t>タテモノ</t>
    </rPh>
    <phoneticPr fontId="3"/>
  </si>
  <si>
    <t>　構造、階数、延床面積を入力します。</t>
    <phoneticPr fontId="3"/>
  </si>
  <si>
    <t>※地下部分がＲＣ造で地上部分がＳ造の場合</t>
    <rPh sb="18" eb="20">
      <t>バアイ</t>
    </rPh>
    <phoneticPr fontId="3"/>
  </si>
  <si>
    <t>　は、主な部分を優先しＳ造とします。</t>
    <phoneticPr fontId="3"/>
  </si>
  <si>
    <t xml:space="preserve">※プルダウン「以下なし」の入力について :  </t>
    <rPh sb="13" eb="15">
      <t>ニュウリョク</t>
    </rPh>
    <phoneticPr fontId="15"/>
  </si>
  <si>
    <t>　例えば建物数が３棟の場合は「建物4」欄に</t>
    <phoneticPr fontId="5"/>
  </si>
  <si>
    <t>実施状況を選択</t>
    <rPh sb="0" eb="4">
      <t>ジッシジョウキョウ</t>
    </rPh>
    <phoneticPr fontId="3"/>
  </si>
  <si>
    <t>「有」の場合は、現場閉所（現場休息）の状況を選択</t>
    <rPh sb="1" eb="2">
      <t>ア</t>
    </rPh>
    <rPh sb="8" eb="10">
      <t>ゲンバ</t>
    </rPh>
    <rPh sb="10" eb="12">
      <t>ヘイショ</t>
    </rPh>
    <rPh sb="13" eb="15">
      <t>ゲンバ</t>
    </rPh>
    <rPh sb="15" eb="17">
      <t>キュウソク</t>
    </rPh>
    <rPh sb="19" eb="21">
      <t>ジョウキョウ</t>
    </rPh>
    <rPh sb="22" eb="24">
      <t>センタク</t>
    </rPh>
    <phoneticPr fontId="3"/>
  </si>
  <si>
    <t>対象外</t>
    <rPh sb="0" eb="3">
      <t>タイショウガイ</t>
    </rPh>
    <phoneticPr fontId="5"/>
  </si>
  <si>
    <t>全て分離した</t>
    <rPh sb="0" eb="1">
      <t>スベ</t>
    </rPh>
    <rPh sb="2" eb="4">
      <t>ブンリ</t>
    </rPh>
    <phoneticPr fontId="5"/>
  </si>
  <si>
    <t>全て分離できない</t>
    <rPh sb="0" eb="1">
      <t>スベ</t>
    </rPh>
    <rPh sb="2" eb="4">
      <t>ブンリ</t>
    </rPh>
    <phoneticPr fontId="5"/>
  </si>
  <si>
    <t>　・感染予防対策の「有・無」の選択と費用</t>
    <rPh sb="15" eb="17">
      <t>センタク</t>
    </rPh>
    <rPh sb="18" eb="20">
      <t>ヒヨウ</t>
    </rPh>
    <phoneticPr fontId="5"/>
  </si>
  <si>
    <t xml:space="preserve">  ・上記以外で発注者が設計図書で指定した特別な費用の「有・無」の選択と費用</t>
    <rPh sb="3" eb="5">
      <t>ジョウキ</t>
    </rPh>
    <rPh sb="5" eb="7">
      <t>イガイ</t>
    </rPh>
    <rPh sb="21" eb="23">
      <t>トクベツ</t>
    </rPh>
    <rPh sb="32" eb="34">
      <t>センタク</t>
    </rPh>
    <rPh sb="35" eb="37">
      <t>ヒヨウ</t>
    </rPh>
    <phoneticPr fontId="5"/>
  </si>
  <si>
    <t>特別な経費等の分離可否の選択</t>
    <rPh sb="12" eb="14">
      <t>センタク</t>
    </rPh>
    <phoneticPr fontId="5"/>
  </si>
  <si>
    <t>指定された内容</t>
    <rPh sb="0" eb="2">
      <t>シテイ</t>
    </rPh>
    <rPh sb="5" eb="7">
      <t>ナイヨウ</t>
    </rPh>
    <phoneticPr fontId="3"/>
  </si>
  <si>
    <t>2.⑤工事一時中止の設問で「有」を選択した場合は、中止期間中に発生した諸費用の総額を入力します。</t>
    <rPh sb="10" eb="12">
      <t>セツモン</t>
    </rPh>
    <rPh sb="17" eb="19">
      <t>センタク</t>
    </rPh>
    <rPh sb="39" eb="41">
      <t>ソウガク</t>
    </rPh>
    <phoneticPr fontId="3"/>
  </si>
  <si>
    <t>新型コロナウイルス感染症等の感染拡大防止対策等の「有・無」及びその費用の総額を入力します。</t>
    <rPh sb="12" eb="13">
      <t>ナド</t>
    </rPh>
    <rPh sb="22" eb="23">
      <t>ナド</t>
    </rPh>
    <rPh sb="25" eb="26">
      <t>タモツ</t>
    </rPh>
    <rPh sb="27" eb="28">
      <t>ム</t>
    </rPh>
    <rPh sb="29" eb="30">
      <t>オヨ</t>
    </rPh>
    <rPh sb="36" eb="38">
      <t>ソウガク</t>
    </rPh>
    <phoneticPr fontId="3"/>
  </si>
  <si>
    <t>上記が「有」の場合は、指定された内容について入力します。</t>
    <rPh sb="11" eb="13">
      <t>シテイ</t>
    </rPh>
    <rPh sb="16" eb="18">
      <t>ナイヨウ</t>
    </rPh>
    <rPh sb="22" eb="24">
      <t>ニュウリョク</t>
    </rPh>
    <phoneticPr fontId="3"/>
  </si>
  <si>
    <t>各種負担金の合計額を入力します。無い場合は金額欄に「0」を入力します。</t>
    <rPh sb="16" eb="17">
      <t>ナ</t>
    </rPh>
    <rPh sb="21" eb="24">
      <t>キンガクラン</t>
    </rPh>
    <rPh sb="29" eb="31">
      <t>ニュウリョク</t>
    </rPh>
    <phoneticPr fontId="3"/>
  </si>
  <si>
    <t xml:space="preserve">工事内容に下記の工種が含まれている場合は「有」を選択 </t>
    <rPh sb="0" eb="4">
      <t>コウジナイヨウ</t>
    </rPh>
    <rPh sb="5" eb="7">
      <t>カキ</t>
    </rPh>
    <rPh sb="8" eb="10">
      <t>コウシュ</t>
    </rPh>
    <rPh sb="11" eb="12">
      <t>フク</t>
    </rPh>
    <phoneticPr fontId="3"/>
  </si>
  <si>
    <t>工事内容に他工種が含まれているかの「有・無」を選択します。</t>
    <phoneticPr fontId="5"/>
  </si>
  <si>
    <t>上記最終契約額（税抜き）のうち「共通費」として計上した額を入力します。</t>
    <rPh sb="0" eb="2">
      <t>ジョウキ</t>
    </rPh>
    <phoneticPr fontId="3"/>
  </si>
  <si>
    <t>電気設備工事がある場合は、最終契約額(税抜き)と工期を入力します。　工期入力例：2023/6/30（半角）</t>
    <rPh sb="0" eb="2">
      <t>デンキ</t>
    </rPh>
    <phoneticPr fontId="5"/>
  </si>
  <si>
    <t>機械設備工事がある場合は、最終契約額(税抜き)と工期を入力します。　工期入力例：2023/6/30（半角）</t>
    <phoneticPr fontId="5"/>
  </si>
  <si>
    <t>昇降機設備工事がある場合は、最終契約額(税抜き)と工期を入力します。　工期入力例：2023/6/30（半角）</t>
    <phoneticPr fontId="5"/>
  </si>
  <si>
    <t xml:space="preserve">Ⅰ 現場従業員　　：元請企業の従業員で、「現場代理人」「監理技術者」「主任技術者」「担当技術者」等 </t>
    <rPh sb="2" eb="4">
      <t>ゲンバ</t>
    </rPh>
    <rPh sb="4" eb="7">
      <t>ジュウギョウイン</t>
    </rPh>
    <rPh sb="10" eb="11">
      <t>モト</t>
    </rPh>
    <rPh sb="11" eb="12">
      <t>ウケ</t>
    </rPh>
    <rPh sb="12" eb="14">
      <t>キギョウ</t>
    </rPh>
    <rPh sb="15" eb="18">
      <t>ジュウギョウイン</t>
    </rPh>
    <rPh sb="21" eb="23">
      <t>ゲンバ</t>
    </rPh>
    <rPh sb="23" eb="26">
      <t>ダイリニン</t>
    </rPh>
    <rPh sb="28" eb="30">
      <t>カンリ</t>
    </rPh>
    <rPh sb="30" eb="33">
      <t>ギジュツシャ</t>
    </rPh>
    <rPh sb="35" eb="37">
      <t>シュニン</t>
    </rPh>
    <rPh sb="37" eb="40">
      <t>ギジュツシャ</t>
    </rPh>
    <rPh sb="42" eb="44">
      <t>タントウ</t>
    </rPh>
    <rPh sb="44" eb="47">
      <t>ギジュツシャ</t>
    </rPh>
    <rPh sb="48" eb="49">
      <t>トウ</t>
    </rPh>
    <phoneticPr fontId="5"/>
  </si>
  <si>
    <t>Ⅱ 現場雇用従業員：当現場において、工事管理補助や事務補助を担う者として元請企業が直接雇用する「従業員」</t>
    <rPh sb="2" eb="4">
      <t>ゲンバ</t>
    </rPh>
    <rPh sb="4" eb="6">
      <t>コヨウ</t>
    </rPh>
    <rPh sb="6" eb="9">
      <t>ジュウギョウイン</t>
    </rPh>
    <rPh sb="10" eb="11">
      <t>トウ</t>
    </rPh>
    <rPh sb="11" eb="13">
      <t>ゲンバ</t>
    </rPh>
    <rPh sb="18" eb="20">
      <t>コウジ</t>
    </rPh>
    <rPh sb="20" eb="22">
      <t>カンリ</t>
    </rPh>
    <rPh sb="22" eb="24">
      <t>ホジョ</t>
    </rPh>
    <rPh sb="25" eb="27">
      <t>ジム</t>
    </rPh>
    <rPh sb="27" eb="29">
      <t>ホジョ</t>
    </rPh>
    <rPh sb="30" eb="31">
      <t>ニナ</t>
    </rPh>
    <rPh sb="32" eb="33">
      <t>モノ</t>
    </rPh>
    <rPh sb="36" eb="37">
      <t>モト</t>
    </rPh>
    <rPh sb="37" eb="38">
      <t>ウケ</t>
    </rPh>
    <rPh sb="38" eb="40">
      <t>キギョウ</t>
    </rPh>
    <rPh sb="41" eb="43">
      <t>チョクセツ</t>
    </rPh>
    <rPh sb="43" eb="45">
      <t>コヨウ</t>
    </rPh>
    <rPh sb="48" eb="51">
      <t>ジュウギョウイン</t>
    </rPh>
    <phoneticPr fontId="5"/>
  </si>
  <si>
    <t>Ⅲ 現場雇用労働者：当現場において、工事の施工に関する補助的作業要員として元請企業が直接雇用する「労働者」</t>
    <rPh sb="2" eb="4">
      <t>ゲンバ</t>
    </rPh>
    <rPh sb="4" eb="6">
      <t>コヨウ</t>
    </rPh>
    <rPh sb="6" eb="9">
      <t>ロウドウシャ</t>
    </rPh>
    <rPh sb="10" eb="11">
      <t>トウ</t>
    </rPh>
    <rPh sb="11" eb="13">
      <t>ゲンバ</t>
    </rPh>
    <rPh sb="18" eb="20">
      <t>コウジ</t>
    </rPh>
    <rPh sb="21" eb="23">
      <t>セコウ</t>
    </rPh>
    <rPh sb="24" eb="25">
      <t>カン</t>
    </rPh>
    <rPh sb="27" eb="30">
      <t>ホジョテキ</t>
    </rPh>
    <rPh sb="30" eb="32">
      <t>サギョウ</t>
    </rPh>
    <rPh sb="32" eb="34">
      <t>ヨウイン</t>
    </rPh>
    <rPh sb="37" eb="38">
      <t>モト</t>
    </rPh>
    <rPh sb="38" eb="39">
      <t>ウケ</t>
    </rPh>
    <rPh sb="39" eb="41">
      <t>キギョウ</t>
    </rPh>
    <rPh sb="42" eb="44">
      <t>チョクセツ</t>
    </rPh>
    <rPh sb="44" eb="46">
      <t>コヨウ</t>
    </rPh>
    <rPh sb="49" eb="52">
      <t>ロウドウシャ</t>
    </rPh>
    <phoneticPr fontId="5"/>
  </si>
  <si>
    <t>Ⅳ 現場労働者　　：下請契約（再下請けを含む）に基づき「現場労働に従事する労働者」</t>
    <rPh sb="2" eb="4">
      <t>ゲンバ</t>
    </rPh>
    <rPh sb="4" eb="7">
      <t>ロウドウシャ</t>
    </rPh>
    <rPh sb="10" eb="12">
      <t>シタウケ</t>
    </rPh>
    <rPh sb="12" eb="14">
      <t>ケイヤク</t>
    </rPh>
    <rPh sb="15" eb="16">
      <t>サイ</t>
    </rPh>
    <rPh sb="16" eb="18">
      <t>シタウ</t>
    </rPh>
    <rPh sb="20" eb="21">
      <t>フク</t>
    </rPh>
    <rPh sb="24" eb="25">
      <t>モト</t>
    </rPh>
    <rPh sb="28" eb="30">
      <t>ゲンバ</t>
    </rPh>
    <rPh sb="30" eb="32">
      <t>ロウドウ</t>
    </rPh>
    <rPh sb="33" eb="35">
      <t>ジュウジ</t>
    </rPh>
    <rPh sb="37" eb="40">
      <t>ロウドウシャ</t>
    </rPh>
    <phoneticPr fontId="5"/>
  </si>
  <si>
    <t>　 ※従業員給与手当は別表の注意書きを確認し、入力してください。</t>
    <phoneticPr fontId="5"/>
  </si>
  <si>
    <t>以下の各準備費について入力します。無い場合は金額欄に「0」を入力します。</t>
    <rPh sb="11" eb="13">
      <t>ニュウリョク</t>
    </rPh>
    <rPh sb="17" eb="18">
      <t>ナ</t>
    </rPh>
    <phoneticPr fontId="3"/>
  </si>
  <si>
    <t>仮設物を設置する等のために敷地(駐車場等を含む)等の借り上げに要した費用(現状復旧費を含む)を入力します。</t>
    <rPh sb="16" eb="19">
      <t>チュウシャジョウ</t>
    </rPh>
    <rPh sb="19" eb="20">
      <t>ナド</t>
    </rPh>
    <rPh sb="24" eb="25">
      <t>ナド</t>
    </rPh>
    <phoneticPr fontId="3"/>
  </si>
  <si>
    <t xml:space="preserve">-1-1～-5-2の項目以外で準備費として計上した金額とその内容を入力します。無い場合は金額欄に「0」を入力します。
</t>
    <rPh sb="39" eb="40">
      <t>ナ</t>
    </rPh>
    <phoneticPr fontId="5"/>
  </si>
  <si>
    <t>設置期間(か月)</t>
    <rPh sb="0" eb="2">
      <t>セッチ</t>
    </rPh>
    <rPh sb="2" eb="4">
      <t>キカン</t>
    </rPh>
    <rPh sb="6" eb="7">
      <t>ツキ</t>
    </rPh>
    <phoneticPr fontId="3"/>
  </si>
  <si>
    <t>設置場所を選択</t>
    <phoneticPr fontId="3"/>
  </si>
  <si>
    <t>以下の各仮設建物費について入力します。無い場合は金額欄に「0」を入力します。</t>
    <rPh sb="4" eb="6">
      <t>カセツ</t>
    </rPh>
    <rPh sb="13" eb="15">
      <t>ニュウリョク</t>
    </rPh>
    <rPh sb="19" eb="20">
      <t>ナ</t>
    </rPh>
    <phoneticPr fontId="3"/>
  </si>
  <si>
    <t>以下の各工事施設費について入力します。無い場合は金額欄に「0」を入力します。</t>
    <rPh sb="4" eb="9">
      <t>コウジシセツヒ</t>
    </rPh>
    <rPh sb="13" eb="15">
      <t>ニュウリョク</t>
    </rPh>
    <rPh sb="19" eb="20">
      <t>ナ</t>
    </rPh>
    <phoneticPr fontId="3"/>
  </si>
  <si>
    <t>施工のために搬入路等を整備する必要があった場合は、その整備費用及び整備内容を入力します。無い場合は金額欄に「0」を入力します</t>
    <rPh sb="27" eb="29">
      <t>セイビ</t>
    </rPh>
    <rPh sb="31" eb="32">
      <t>オヨ</t>
    </rPh>
    <rPh sb="44" eb="45">
      <t>ナ</t>
    </rPh>
    <phoneticPr fontId="3"/>
  </si>
  <si>
    <t>施工のために歩道構台等を整備する必要(損料含む)があった場合は、その費用を入力します。無い場合は金額欄に「0」を入力します</t>
    <rPh sb="43" eb="44">
      <t>ナ</t>
    </rPh>
    <phoneticPr fontId="5"/>
  </si>
  <si>
    <t xml:space="preserve">-1～-5の項目以外で工事施設費として計上した金額とその内容を入力します。無い場合は金額欄に「0」を入力します。なお、仮囲い以外で設置したバリケードや安全柵等は、④環境安全費－6－2で入力します。
</t>
    <rPh sb="10" eb="12">
      <t>コウジ</t>
    </rPh>
    <rPh sb="12" eb="14">
      <t>シセツ</t>
    </rPh>
    <rPh sb="37" eb="38">
      <t>ナ</t>
    </rPh>
    <rPh sb="58" eb="60">
      <t>カリガコ</t>
    </rPh>
    <rPh sb="61" eb="63">
      <t>イガイ</t>
    </rPh>
    <rPh sb="64" eb="66">
      <t>セッチ</t>
    </rPh>
    <rPh sb="74" eb="76">
      <t>アンゼン</t>
    </rPh>
    <rPh sb="76" eb="77">
      <t>サク</t>
    </rPh>
    <rPh sb="77" eb="78">
      <t>ナド</t>
    </rPh>
    <rPh sb="91" eb="93">
      <t>ニュウリョク</t>
    </rPh>
    <phoneticPr fontId="3"/>
  </si>
  <si>
    <t>以下の各環境安全費について入力します。無い場合は金額欄に「0」を入力します。</t>
    <rPh sb="4" eb="6">
      <t>カンキョウ</t>
    </rPh>
    <rPh sb="6" eb="8">
      <t>アンゼン</t>
    </rPh>
    <rPh sb="8" eb="9">
      <t>ヒ</t>
    </rPh>
    <rPh sb="13" eb="15">
      <t>ニュウリョク</t>
    </rPh>
    <rPh sb="19" eb="20">
      <t>ナ</t>
    </rPh>
    <phoneticPr fontId="3"/>
  </si>
  <si>
    <t>以下の各動力用水光熱費について入力します。無い場合は金額欄に「0」を入力します。</t>
    <rPh sb="4" eb="6">
      <t>ドウリョク</t>
    </rPh>
    <rPh sb="6" eb="8">
      <t>ヨウスイ</t>
    </rPh>
    <rPh sb="8" eb="11">
      <t>コウネツヒ</t>
    </rPh>
    <rPh sb="15" eb="17">
      <t>ニュウリョク</t>
    </rPh>
    <rPh sb="21" eb="22">
      <t>ナ</t>
    </rPh>
    <phoneticPr fontId="3"/>
  </si>
  <si>
    <t>以下の各情報システム費について入力します。無い場合は金額欄に「0」を入力します。</t>
    <rPh sb="4" eb="6">
      <t>ジョウホウ</t>
    </rPh>
    <rPh sb="10" eb="11">
      <t>ヒ</t>
    </rPh>
    <rPh sb="15" eb="17">
      <t>ニュウリョク</t>
    </rPh>
    <rPh sb="21" eb="22">
      <t>ナ</t>
    </rPh>
    <phoneticPr fontId="3"/>
  </si>
  <si>
    <t>試験費等(1)以外に実施した試験費等を入力します。無い場合は金額欄に「0」を入力します。</t>
    <rPh sb="0" eb="2">
      <t>シケン</t>
    </rPh>
    <rPh sb="2" eb="3">
      <t>ヒ</t>
    </rPh>
    <rPh sb="3" eb="4">
      <t>トウ</t>
    </rPh>
    <rPh sb="7" eb="9">
      <t>イガイ</t>
    </rPh>
    <rPh sb="10" eb="12">
      <t>ジッシ</t>
    </rPh>
    <rPh sb="14" eb="16">
      <t>シケン</t>
    </rPh>
    <rPh sb="16" eb="17">
      <t>ヒ</t>
    </rPh>
    <rPh sb="17" eb="18">
      <t>ナド</t>
    </rPh>
    <rPh sb="19" eb="21">
      <t>ニュウリョク</t>
    </rPh>
    <phoneticPr fontId="5"/>
  </si>
  <si>
    <t xml:space="preserve">上記項目以外に試験費等として計上した金額及びその試験名を入力します。無い場合は金額欄に「0」を入力します。
</t>
    <phoneticPr fontId="5"/>
  </si>
  <si>
    <t>寒冷地保温対策として、実施した内容及び必要とした費用を下記内容に従い入力します。無い場合は金額欄に「0」を入力します。</t>
    <rPh sb="0" eb="3">
      <t>カンレイチ</t>
    </rPh>
    <rPh sb="3" eb="5">
      <t>ホオン</t>
    </rPh>
    <rPh sb="5" eb="7">
      <t>タイサク</t>
    </rPh>
    <rPh sb="11" eb="13">
      <t>ジッシ</t>
    </rPh>
    <rPh sb="15" eb="17">
      <t>ナイヨウ</t>
    </rPh>
    <rPh sb="17" eb="18">
      <t>オヨ</t>
    </rPh>
    <rPh sb="19" eb="21">
      <t>ヒツヨウ</t>
    </rPh>
    <rPh sb="24" eb="26">
      <t>ヒヨウ</t>
    </rPh>
    <rPh sb="27" eb="29">
      <t>カキ</t>
    </rPh>
    <rPh sb="29" eb="31">
      <t>ナイヨウ</t>
    </rPh>
    <rPh sb="32" eb="33">
      <t>シタガ</t>
    </rPh>
    <phoneticPr fontId="3"/>
  </si>
  <si>
    <t>前項以外に実施した、寒冷地保温対策に要した費用及び内容を入力します。無い場合は金額欄に「0」を入力します。</t>
    <rPh sb="0" eb="2">
      <t>ゼンコウ</t>
    </rPh>
    <rPh sb="2" eb="4">
      <t>イガイ</t>
    </rPh>
    <rPh sb="5" eb="7">
      <t>ジッシ</t>
    </rPh>
    <rPh sb="10" eb="13">
      <t>カンレイチ</t>
    </rPh>
    <rPh sb="13" eb="15">
      <t>ホオン</t>
    </rPh>
    <rPh sb="15" eb="17">
      <t>タイサク</t>
    </rPh>
    <rPh sb="18" eb="19">
      <t>ヨウ</t>
    </rPh>
    <rPh sb="21" eb="23">
      <t>ヒヨウ</t>
    </rPh>
    <rPh sb="23" eb="24">
      <t>オヨ</t>
    </rPh>
    <rPh sb="25" eb="27">
      <t>ナイヨウ</t>
    </rPh>
    <rPh sb="28" eb="30">
      <t>ニュウリョク</t>
    </rPh>
    <phoneticPr fontId="3"/>
  </si>
  <si>
    <t>※従業員給与手当は別表の注意書きを確認し、入力してください。</t>
    <phoneticPr fontId="5"/>
  </si>
  <si>
    <t>-1～-6の項目以外で労務管理の項目として計上した金額とその内容を入力します。無い場合は金額欄に「0」を入力します。</t>
    <phoneticPr fontId="5"/>
  </si>
  <si>
    <t>-1～-7の項目以外に保険料の項目として計上した金額とその内容を入力します。無い場合は金額欄に「0」を入力します。</t>
    <phoneticPr fontId="5"/>
  </si>
  <si>
    <t>ここでの入力は不要です。別表へ入力願います。</t>
    <rPh sb="4" eb="6">
      <t>ニュウリョク</t>
    </rPh>
    <rPh sb="7" eb="9">
      <t>フヨウ</t>
    </rPh>
    <phoneticPr fontId="3"/>
  </si>
  <si>
    <t>別表へ入力願います。</t>
    <rPh sb="0" eb="2">
      <t>ベッピョウ</t>
    </rPh>
    <rPh sb="3" eb="5">
      <t>ニュウリョク</t>
    </rPh>
    <rPh sb="5" eb="6">
      <t>ネガ</t>
    </rPh>
    <phoneticPr fontId="5"/>
  </si>
  <si>
    <t xml:space="preserve">１Ⅰ　現場従業員　　：元請企業の従業員で、「現場代理人」「主任技術者」「監理技術者」「担当技術者」等 </t>
    <phoneticPr fontId="1"/>
  </si>
  <si>
    <t>２Ⅱ　現場雇用従業員　：当現場において、工事管理補助や事務補助を担う者として元請企業が直接雇用する「従業員」</t>
    <phoneticPr fontId="1"/>
  </si>
  <si>
    <t>３Ⅲ　現場雇用労働者　：当現場において、工事の施工に関する補助的作業要員として元請企業が直接雇用する「労働者」</t>
    <phoneticPr fontId="1"/>
  </si>
  <si>
    <t>４　  外注人件費　　　：人材派遣会社等との契約により派遣された人材で、現場事務所の事務員、工事管理業務等を担う者のことです。</t>
    <phoneticPr fontId="1"/>
  </si>
  <si>
    <r>
      <t>　　　　外注人件費（人材派遣会社等に支払う人件費）は、</t>
    </r>
    <r>
      <rPr>
        <b/>
        <u/>
        <sz val="12"/>
        <color theme="1"/>
        <rFont val="ＭＳ ゴシック"/>
        <family val="3"/>
        <charset val="128"/>
      </rPr>
      <t>事務系</t>
    </r>
    <r>
      <rPr>
        <b/>
        <sz val="12"/>
        <color theme="1"/>
        <rFont val="ＭＳ ゴシック"/>
        <family val="3"/>
        <charset val="128"/>
      </rPr>
      <t>と</t>
    </r>
    <r>
      <rPr>
        <b/>
        <u/>
        <sz val="12"/>
        <color theme="1"/>
        <rFont val="ＭＳ ゴシック"/>
        <family val="3"/>
        <charset val="128"/>
      </rPr>
      <t>技術系</t>
    </r>
    <r>
      <rPr>
        <b/>
        <sz val="12"/>
        <color theme="1"/>
        <rFont val="ＭＳ ゴシック"/>
        <family val="3"/>
        <charset val="128"/>
      </rPr>
      <t>に区分して入力します。</t>
    </r>
    <rPh sb="18" eb="20">
      <t>シハラ</t>
    </rPh>
    <phoneticPr fontId="1"/>
  </si>
  <si>
    <t>① 週休２日促進工事</t>
    <rPh sb="6" eb="10">
      <t>ソクシンコウジ</t>
    </rPh>
    <phoneticPr fontId="1"/>
  </si>
  <si>
    <t>実施状況(有・無・対象外)</t>
    <rPh sb="0" eb="4">
      <t>ジッシジョウキョウ</t>
    </rPh>
    <rPh sb="5" eb="6">
      <t>ユウ</t>
    </rPh>
    <rPh sb="7" eb="8">
      <t>ム</t>
    </rPh>
    <rPh sb="9" eb="12">
      <t>タイショウガイ</t>
    </rPh>
    <phoneticPr fontId="1"/>
  </si>
  <si>
    <t>達成状況</t>
    <rPh sb="0" eb="4">
      <t>タッセイジョウキョウ</t>
    </rPh>
    <phoneticPr fontId="1"/>
  </si>
  <si>
    <t>対象外</t>
    <rPh sb="0" eb="3">
      <t>タイショウガイ</t>
    </rPh>
    <phoneticPr fontId="1"/>
  </si>
  <si>
    <t>全て分離できない</t>
    <rPh sb="0" eb="1">
      <t>スベ</t>
    </rPh>
    <rPh sb="2" eb="4">
      <t>ブンリ</t>
    </rPh>
    <phoneticPr fontId="1"/>
  </si>
  <si>
    <t>上記選択後、以下の項目について色のついたセルについて入力してください。</t>
    <rPh sb="0" eb="2">
      <t>ジョウキ</t>
    </rPh>
    <rPh sb="2" eb="4">
      <t>センタク</t>
    </rPh>
    <rPh sb="4" eb="5">
      <t>ゴ</t>
    </rPh>
    <rPh sb="6" eb="8">
      <t>イカ</t>
    </rPh>
    <rPh sb="9" eb="11">
      <t>コウモク</t>
    </rPh>
    <rPh sb="15" eb="16">
      <t>イロ</t>
    </rPh>
    <rPh sb="26" eb="28">
      <t>ニュウリョク</t>
    </rPh>
    <phoneticPr fontId="5"/>
  </si>
  <si>
    <t>その他の揚重機の「設置、運用、撤去」に要した費用の総額を入力します。（税別）</t>
    <rPh sb="2" eb="3">
      <t>タ</t>
    </rPh>
    <rPh sb="36" eb="37">
      <t>ベツ</t>
    </rPh>
    <phoneticPr fontId="3"/>
  </si>
  <si>
    <t>-1 の項目以外で租税公課の項目として計上した金額とその内容を入力します。無い場合は金額欄に「0」を入力します。</t>
    <phoneticPr fontId="3"/>
  </si>
  <si>
    <t>-1～-5の項目以外で法定福利費の項目として計上した金額とその内容を入力します。無い場合は金額欄に「0」を入力します。</t>
    <phoneticPr fontId="3"/>
  </si>
  <si>
    <t>-1～-3の項目以外で事務用品費の項目として計上した金額とその内容を入力します。無い場合は金額欄に「0」を入力します。</t>
    <phoneticPr fontId="3"/>
  </si>
  <si>
    <t>-1の項目以外で福利厚生の項目として計上した金額とその内容を入力します。無い場合は金額欄に「0」を入力します。</t>
    <phoneticPr fontId="3"/>
  </si>
  <si>
    <t>-1～-3の項目以外で通信交通費の項目として計上した金額とその内容を入力します。無い場合は金額欄に「0」を入力します。</t>
    <phoneticPr fontId="3"/>
  </si>
  <si>
    <t>-1～-2の項目以外で補償費の項目として計上した金額とその内容を入力します。無い場合は金額欄に「0」を入力します。</t>
    <phoneticPr fontId="3"/>
  </si>
  <si>
    <t>-1～-6-2の項目以外で必要とし計上した金額とその内容を入力します。無い場合は金額欄に「0」を入力します。</t>
    <phoneticPr fontId="5"/>
  </si>
  <si>
    <t>現場従業員等の社宅や寮等の維持管理に要する費用を入力します。無い場合は金額欄に「0」を入力します。</t>
  </si>
  <si>
    <t>上記「04現場管理費」のいずれにも属さない費用の入力項目です。無い場合は金額欄に「0」を入力します。</t>
    <rPh sb="0" eb="2">
      <t>ジョウキ</t>
    </rPh>
    <rPh sb="5" eb="10">
      <t>ゲンバカンリヒ</t>
    </rPh>
    <rPh sb="17" eb="18">
      <t>ゾク</t>
    </rPh>
    <rPh sb="21" eb="23">
      <t>ヒヨウ</t>
    </rPh>
    <rPh sb="24" eb="26">
      <t>ニュウリョク</t>
    </rPh>
    <rPh sb="26" eb="28">
      <t>コウモク</t>
    </rPh>
    <phoneticPr fontId="3"/>
  </si>
  <si>
    <t>（参考資料）</t>
    <rPh sb="1" eb="5">
      <t>サンコウシリョウ</t>
    </rPh>
    <phoneticPr fontId="1"/>
  </si>
  <si>
    <t>・・・１</t>
    <phoneticPr fontId="1"/>
  </si>
  <si>
    <t>・・・２</t>
  </si>
  <si>
    <t>・・・３</t>
  </si>
  <si>
    <t>・・・４</t>
  </si>
  <si>
    <t>・・・５</t>
  </si>
  <si>
    <t>・・・６</t>
  </si>
  <si>
    <t>・・・７</t>
  </si>
  <si>
    <t>・・・１０</t>
  </si>
  <si>
    <t>・・・　８</t>
    <phoneticPr fontId="1"/>
  </si>
  <si>
    <t>・・・　９</t>
    <phoneticPr fontId="1"/>
  </si>
  <si>
    <t>・・・１１</t>
  </si>
  <si>
    <t>・・・１２</t>
  </si>
  <si>
    <t>・・・１３</t>
  </si>
  <si>
    <t>06:その他の構造</t>
    <rPh sb="7" eb="9">
      <t>コウゾウ</t>
    </rPh>
    <phoneticPr fontId="5"/>
  </si>
  <si>
    <t>特別な経費等とは、調査対象工事の特別な事情により通常の工事に係る費用とは別に発生する増加費用のこと（施工条件が設計図書に明示された場合に限る）</t>
    <phoneticPr fontId="5"/>
  </si>
  <si>
    <t>　・遠隔地からの建設資材等の調達費用及び労働者確保に関する費用の「有・無」の選択と費用</t>
    <rPh sb="2" eb="5">
      <t>エンカクチ</t>
    </rPh>
    <rPh sb="8" eb="12">
      <t>ケンセツシザイ</t>
    </rPh>
    <rPh sb="12" eb="13">
      <t>トウ</t>
    </rPh>
    <rPh sb="14" eb="16">
      <t>チョウタツ</t>
    </rPh>
    <rPh sb="16" eb="18">
      <t>ヒヨウ</t>
    </rPh>
    <rPh sb="18" eb="19">
      <t>オヨ</t>
    </rPh>
    <rPh sb="20" eb="23">
      <t>ロウドウシャ</t>
    </rPh>
    <rPh sb="23" eb="25">
      <t>カクホ</t>
    </rPh>
    <rPh sb="26" eb="27">
      <t>カン</t>
    </rPh>
    <rPh sb="29" eb="31">
      <t>ヒヨウ</t>
    </rPh>
    <rPh sb="38" eb="40">
      <t>センタク</t>
    </rPh>
    <rPh sb="41" eb="43">
      <t>ヒヨウ</t>
    </rPh>
    <phoneticPr fontId="5"/>
  </si>
  <si>
    <r>
      <t>「遠隔地からの建設資材等の調達費用及び労働者確保に関する費用」の「有・無」及びその費用の総額を入力します。</t>
    </r>
    <r>
      <rPr>
        <sz val="9"/>
        <rFont val="ＭＳ 明朝"/>
        <family val="1"/>
        <charset val="128"/>
      </rPr>
      <t>(「宿舎等に要する費用」「募集及び解散に要する費用」「賃金以外の食事、通勤等に要する費用」として計上した費用)</t>
    </r>
    <rPh sb="1" eb="4">
      <t>エンカクチ</t>
    </rPh>
    <rPh sb="7" eb="9">
      <t>ケンセツ</t>
    </rPh>
    <rPh sb="9" eb="11">
      <t>シザイ</t>
    </rPh>
    <rPh sb="11" eb="12">
      <t>トウ</t>
    </rPh>
    <rPh sb="13" eb="15">
      <t>チョウタツ</t>
    </rPh>
    <rPh sb="15" eb="17">
      <t>ヒヨウ</t>
    </rPh>
    <rPh sb="17" eb="18">
      <t>オヨ</t>
    </rPh>
    <rPh sb="19" eb="22">
      <t>ロウドウシャ</t>
    </rPh>
    <rPh sb="22" eb="24">
      <t>カクホ</t>
    </rPh>
    <rPh sb="25" eb="26">
      <t>カン</t>
    </rPh>
    <rPh sb="28" eb="30">
      <t>ヒヨウ</t>
    </rPh>
    <rPh sb="33" eb="34">
      <t>タモツ</t>
    </rPh>
    <rPh sb="35" eb="36">
      <t>ム</t>
    </rPh>
    <rPh sb="37" eb="38">
      <t>オヨ</t>
    </rPh>
    <rPh sb="41" eb="43">
      <t>ヒヨウ</t>
    </rPh>
    <rPh sb="44" eb="46">
      <t>ソウガク</t>
    </rPh>
    <rPh sb="47" eb="49">
      <t>ニュウリョク</t>
    </rPh>
    <rPh sb="55" eb="57">
      <t>シュクシャ</t>
    </rPh>
    <rPh sb="57" eb="58">
      <t>ナド</t>
    </rPh>
    <rPh sb="62" eb="64">
      <t>ヒヨウ</t>
    </rPh>
    <rPh sb="66" eb="68">
      <t>ボシュウ</t>
    </rPh>
    <rPh sb="68" eb="69">
      <t>オヨ</t>
    </rPh>
    <rPh sb="70" eb="72">
      <t>カイサン</t>
    </rPh>
    <rPh sb="76" eb="78">
      <t>ヒヨウ</t>
    </rPh>
    <rPh sb="80" eb="82">
      <t>チンギン</t>
    </rPh>
    <rPh sb="82" eb="84">
      <t>イガイ</t>
    </rPh>
    <rPh sb="85" eb="87">
      <t>ショクジ</t>
    </rPh>
    <rPh sb="88" eb="90">
      <t>ツウキン</t>
    </rPh>
    <rPh sb="90" eb="91">
      <t>ナド</t>
    </rPh>
    <rPh sb="92" eb="93">
      <t>ヨウ</t>
    </rPh>
    <rPh sb="95" eb="97">
      <t>ヒヨウ</t>
    </rPh>
    <rPh sb="101" eb="103">
      <t>ケイジョウ</t>
    </rPh>
    <rPh sb="105" eb="107">
      <t>ヒヨウ</t>
    </rPh>
    <phoneticPr fontId="3"/>
  </si>
  <si>
    <t>「特別な経費等」に要した費用について、「０２、０３及び０４」の各調査項目費用との分離の可否を選択します。「特別な経費等」が全て「無」の場合は選択は不要です。</t>
    <rPh sb="36" eb="38">
      <t>ヒヨウ</t>
    </rPh>
    <rPh sb="43" eb="45">
      <t>カヒ</t>
    </rPh>
    <rPh sb="46" eb="48">
      <t>センタク</t>
    </rPh>
    <rPh sb="53" eb="55">
      <t>トクベツ</t>
    </rPh>
    <rPh sb="56" eb="59">
      <t>ケイヒトウ</t>
    </rPh>
    <rPh sb="61" eb="62">
      <t>スベ</t>
    </rPh>
    <rPh sb="64" eb="65">
      <t>ム</t>
    </rPh>
    <rPh sb="67" eb="69">
      <t>バアイ</t>
    </rPh>
    <rPh sb="70" eb="72">
      <t>センタク</t>
    </rPh>
    <rPh sb="73" eb="75">
      <t>フヨウ</t>
    </rPh>
    <phoneticPr fontId="3"/>
  </si>
  <si>
    <t>金額を入力する欄では、該当する金額が無い場合は「0」を入力してください。
（直接工事に計上されている処分費について入力します。）</t>
    <rPh sb="38" eb="42">
      <t>チョクセツコウジ</t>
    </rPh>
    <rPh sb="43" eb="45">
      <t>ケイジョウ</t>
    </rPh>
    <rPh sb="50" eb="53">
      <t>ショブンヒ</t>
    </rPh>
    <rPh sb="57" eb="59">
      <t>ニュウリョク</t>
    </rPh>
    <phoneticPr fontId="3"/>
  </si>
  <si>
    <t>「発注者が設計図書で指定した特別な費用」の「有・無」及びその費用の総額を入力します。ただし、現場環境改善費用(旧基準のイメージアップ費用)に　関する経費は「03 1.⑨ その他 -2」で、情報システム費は「03 1.⑧ 情報システム費」で入力します。</t>
    <rPh sb="1" eb="4">
      <t>ハッチュウシャ</t>
    </rPh>
    <rPh sb="14" eb="16">
      <t>トクベツ</t>
    </rPh>
    <rPh sb="26" eb="27">
      <t>オヨ</t>
    </rPh>
    <rPh sb="33" eb="35">
      <t>ソウガク</t>
    </rPh>
    <rPh sb="55" eb="58">
      <t>キュウキジュン</t>
    </rPh>
    <rPh sb="66" eb="68">
      <t>ヒヨウ</t>
    </rPh>
    <rPh sb="71" eb="72">
      <t>カン</t>
    </rPh>
    <rPh sb="74" eb="76">
      <t>ケイヒ</t>
    </rPh>
    <rPh sb="94" eb="96">
      <t>ジョウホウ</t>
    </rPh>
    <rPh sb="100" eb="101">
      <t>ヒ</t>
    </rPh>
    <rPh sb="110" eb="112">
      <t>ジョウホウ</t>
    </rPh>
    <rPh sb="116" eb="117">
      <t>ヒ</t>
    </rPh>
    <phoneticPr fontId="3"/>
  </si>
  <si>
    <t>-4 現場環境改善費</t>
  </si>
  <si>
    <t>現場環境改善費として、実施した内容と費用を入力します。無い場合は金額欄に「0」を入力します。</t>
    <rPh sb="11" eb="13">
      <t>ジッシ</t>
    </rPh>
    <rPh sb="15" eb="17">
      <t>ナイヨウ</t>
    </rPh>
    <rPh sb="18" eb="20">
      <t>ヒヨウ</t>
    </rPh>
    <phoneticPr fontId="3"/>
  </si>
  <si>
    <t>設計図書で指定された、現場環境改善のための費用及び内容を入力します。</t>
    <rPh sb="0" eb="4">
      <t>セッケイトショ</t>
    </rPh>
    <rPh sb="5" eb="7">
      <t>シテイ</t>
    </rPh>
    <rPh sb="21" eb="23">
      <t>ヒヨウ</t>
    </rPh>
    <rPh sb="23" eb="24">
      <t>オヨ</t>
    </rPh>
    <rPh sb="25" eb="27">
      <t>ナイヨウ</t>
    </rPh>
    <rPh sb="28" eb="30">
      <t>ニュウリョク</t>
    </rPh>
    <phoneticPr fontId="3"/>
  </si>
  <si>
    <t>前項以外で現場環境改善のために必要とした費用及び内容を入力します。
例：清掃活動、PR看板等設置、ﾊﾟﾝﾌﾚｯﾄ･ﾋﾞﾃﾞｵ･ﾎｰﾑﾍﾟｰｼﾞ等作成、現場見学会に要した費用等</t>
    <rPh sb="0" eb="2">
      <t>ゼンコウ</t>
    </rPh>
    <rPh sb="2" eb="4">
      <t>イガイ</t>
    </rPh>
    <rPh sb="15" eb="17">
      <t>ヒツヨウ</t>
    </rPh>
    <rPh sb="20" eb="22">
      <t>ヒヨウ</t>
    </rPh>
    <rPh sb="22" eb="23">
      <t>オヨ</t>
    </rPh>
    <rPh sb="24" eb="26">
      <t>ナイヨウ</t>
    </rPh>
    <rPh sb="27" eb="29">
      <t>ニュウリョク</t>
    </rPh>
    <rPh sb="34" eb="35">
      <t>レイ</t>
    </rPh>
    <rPh sb="81" eb="82">
      <t>ヨウ</t>
    </rPh>
    <rPh sb="84" eb="86">
      <t>ヒヨウ</t>
    </rPh>
    <rPh sb="86" eb="87">
      <t>ナド</t>
    </rPh>
    <phoneticPr fontId="3"/>
  </si>
  <si>
    <t>設計図書で指定された寒冷地保温対策に必要とした費用及び内容を入力します。無い場合は金額欄に「0」を入力します。</t>
    <rPh sb="0" eb="2">
      <t>セッケイ</t>
    </rPh>
    <rPh sb="2" eb="4">
      <t>トショ</t>
    </rPh>
    <rPh sb="5" eb="7">
      <t>シテイ</t>
    </rPh>
    <rPh sb="10" eb="13">
      <t>カンレイチ</t>
    </rPh>
    <rPh sb="13" eb="15">
      <t>ホオン</t>
    </rPh>
    <rPh sb="15" eb="17">
      <t>タイサク</t>
    </rPh>
    <rPh sb="18" eb="20">
      <t>ヒツヨウ</t>
    </rPh>
    <rPh sb="23" eb="25">
      <t>ヒヨウ</t>
    </rPh>
    <rPh sb="25" eb="26">
      <t>オヨ</t>
    </rPh>
    <rPh sb="27" eb="29">
      <t>ナイヨウ</t>
    </rPh>
    <rPh sb="30" eb="32">
      <t>ニュウリョク</t>
    </rPh>
    <phoneticPr fontId="3"/>
  </si>
  <si>
    <t>共益費負担額の該当項目の有無を、プルダウンから選択します。</t>
    <rPh sb="23" eb="25">
      <t>センタク</t>
    </rPh>
    <phoneticPr fontId="5"/>
  </si>
  <si>
    <t>各項目のプルダウンメニュー一覧</t>
    <rPh sb="0" eb="1">
      <t>カク</t>
    </rPh>
    <rPh sb="1" eb="3">
      <t>コウモク</t>
    </rPh>
    <rPh sb="13" eb="15">
      <t>イチラン</t>
    </rPh>
    <phoneticPr fontId="1"/>
  </si>
  <si>
    <t>本部(本･支店等)社員</t>
    <phoneticPr fontId="1"/>
  </si>
  <si>
    <r>
      <t>70代</t>
    </r>
    <r>
      <rPr>
        <sz val="8"/>
        <color theme="1"/>
        <rFont val="ＭＳ ゴシック"/>
        <family val="3"/>
        <charset val="128"/>
      </rPr>
      <t>以上</t>
    </r>
    <rPh sb="2" eb="3">
      <t>ダイ</t>
    </rPh>
    <rPh sb="3" eb="5">
      <t>イジョウ</t>
    </rPh>
    <phoneticPr fontId="1"/>
  </si>
  <si>
    <r>
      <t>雇 用 形 態 ：当現場の事業所としての雇用形態をプルダウンメニューから選択します。　</t>
    </r>
    <r>
      <rPr>
        <b/>
        <sz val="12"/>
        <color rgb="FFFF0000"/>
        <rFont val="ＭＳ ゴシック"/>
        <family val="3"/>
        <charset val="128"/>
      </rPr>
      <t>入力に当たって上記の注意点※２に留意</t>
    </r>
    <r>
      <rPr>
        <b/>
        <sz val="12"/>
        <color theme="1"/>
        <rFont val="ＭＳ ゴシック"/>
        <family val="3"/>
        <charset val="128"/>
      </rPr>
      <t>してください。</t>
    </r>
    <rPh sb="0" eb="1">
      <t>ヤトイ</t>
    </rPh>
    <rPh sb="2" eb="3">
      <t>ヨウ</t>
    </rPh>
    <rPh sb="4" eb="5">
      <t>カタチ</t>
    </rPh>
    <rPh sb="6" eb="7">
      <t>タイ</t>
    </rPh>
    <rPh sb="20" eb="24">
      <t>コヨウケイタイ</t>
    </rPh>
    <rPh sb="50" eb="52">
      <t>ジョウキ</t>
    </rPh>
    <rPh sb="59" eb="61">
      <t>リュウイ</t>
    </rPh>
    <phoneticPr fontId="1"/>
  </si>
  <si>
    <t>入力に関する説明：入力セルは　　    　 の部分です。</t>
    <rPh sb="0" eb="2">
      <t>ニュウリョク</t>
    </rPh>
    <rPh sb="3" eb="4">
      <t>カン</t>
    </rPh>
    <rPh sb="6" eb="8">
      <t>セツメイ</t>
    </rPh>
    <phoneticPr fontId="1"/>
  </si>
  <si>
    <r>
      <rPr>
        <b/>
        <sz val="10"/>
        <color theme="1"/>
        <rFont val="ＭＳ 明朝"/>
        <family val="1"/>
        <charset val="128"/>
      </rPr>
      <t>以下の各屋外整理清掃費について入力します。無い場合は金額欄に「0」を入力します。</t>
    </r>
    <r>
      <rPr>
        <sz val="10"/>
        <color theme="1"/>
        <rFont val="ＭＳ 明朝"/>
        <family val="1"/>
        <charset val="128"/>
      </rPr>
      <t xml:space="preserve">
注）現場環境改善費用(旧基準のｲﾒｰｼﾞｱｯﾌﾟ費用)としての清掃費用は、1.共通仮設費に関する事項 ⑨その他
　　 -4「現場環境改善費」に入力します。
　　また、工事敷地へのアプローチ経路の清掃など、一般的な工事現場の屋外整理清掃と異なる費用がある
　　場合は「01 3. ②特別な経費等」の「上記以外で発注者が設計図書で指定した特別な費用 」に入力します。</t>
    </r>
    <phoneticPr fontId="3"/>
  </si>
  <si>
    <r>
      <rPr>
        <b/>
        <sz val="10"/>
        <color rgb="FFFF0000"/>
        <rFont val="ＭＳ 明朝"/>
        <family val="1"/>
        <charset val="128"/>
      </rPr>
      <t>　本ファイルは、「電気設備新営工事」「機械設備新営工事」「昇降機設備新営工事」共通です。</t>
    </r>
    <r>
      <rPr>
        <sz val="10"/>
        <color rgb="FFFF0000"/>
        <rFont val="ＭＳ 明朝"/>
        <family val="1"/>
        <charset val="128"/>
      </rPr>
      <t xml:space="preserve">
該当する工事を調査票冒頭のプルダウンから選択してください。</t>
    </r>
    <r>
      <rPr>
        <sz val="10"/>
        <rFont val="ＭＳ 明朝"/>
        <family val="1"/>
        <charset val="128"/>
      </rPr>
      <t xml:space="preserve">
　共通費の実態を把握するための調査票で、実際に各種情報を入力していただくシートは、以下の構成からできています。</t>
    </r>
    <rPh sb="1" eb="2">
      <t>ホン</t>
    </rPh>
    <rPh sb="29" eb="32">
      <t>ショウコウキ</t>
    </rPh>
    <rPh sb="32" eb="34">
      <t>セツビ</t>
    </rPh>
    <rPh sb="36" eb="38">
      <t>コウジ</t>
    </rPh>
    <rPh sb="39" eb="41">
      <t>キョウツウ</t>
    </rPh>
    <rPh sb="45" eb="47">
      <t>ガイトウ</t>
    </rPh>
    <rPh sb="49" eb="51">
      <t>コウジ</t>
    </rPh>
    <rPh sb="52" eb="57">
      <t>チヨウサヒヨウボウトウ</t>
    </rPh>
    <rPh sb="65" eb="67">
      <t>センタク</t>
    </rPh>
    <phoneticPr fontId="1"/>
  </si>
  <si>
    <t>設備の工種の選択</t>
    <rPh sb="0" eb="2">
      <t>セツビ</t>
    </rPh>
    <rPh sb="3" eb="5">
      <t>コウシュ</t>
    </rPh>
    <rPh sb="6" eb="8">
      <t>センタク</t>
    </rPh>
    <phoneticPr fontId="1"/>
  </si>
  <si>
    <t>ﾍﾟｰｼﾞ</t>
    <phoneticPr fontId="1"/>
  </si>
  <si>
    <t>円</t>
  </si>
  <si>
    <t>円</t>
    <phoneticPr fontId="5"/>
  </si>
  <si>
    <t>設備の工種を選択してください。</t>
    <rPh sb="0" eb="2">
      <t>セツビ</t>
    </rPh>
    <rPh sb="3" eb="5">
      <t>コウシュ</t>
    </rPh>
    <rPh sb="6" eb="8">
      <t>センタク</t>
    </rPh>
    <phoneticPr fontId="5"/>
  </si>
  <si>
    <t xml:space="preserve">「 電 気 設 備 新 営 工 事 </t>
    <rPh sb="2" eb="3">
      <t>デン</t>
    </rPh>
    <rPh sb="4" eb="5">
      <t>キ</t>
    </rPh>
    <rPh sb="6" eb="7">
      <t>セツ</t>
    </rPh>
    <rPh sb="8" eb="9">
      <t>ビ</t>
    </rPh>
    <rPh sb="10" eb="11">
      <t>シン</t>
    </rPh>
    <rPh sb="12" eb="13">
      <t>エイ</t>
    </rPh>
    <rPh sb="14" eb="15">
      <t>コウ</t>
    </rPh>
    <rPh sb="16" eb="17">
      <t>ジ</t>
    </rPh>
    <phoneticPr fontId="2"/>
  </si>
  <si>
    <t>「 昇 降 機 設 備 新 営 工 事</t>
    <rPh sb="2" eb="3">
      <t>ノボル</t>
    </rPh>
    <rPh sb="4" eb="5">
      <t>コウ</t>
    </rPh>
    <rPh sb="6" eb="7">
      <t>キ</t>
    </rPh>
    <rPh sb="8" eb="9">
      <t>セツ</t>
    </rPh>
    <rPh sb="10" eb="11">
      <t>ビ</t>
    </rPh>
    <rPh sb="12" eb="13">
      <t>シン</t>
    </rPh>
    <rPh sb="14" eb="15">
      <t>エイ</t>
    </rPh>
    <rPh sb="16" eb="17">
      <t>コウ</t>
    </rPh>
    <rPh sb="18" eb="19">
      <t>ジ</t>
    </rPh>
    <phoneticPr fontId="2"/>
  </si>
  <si>
    <t>「 機 械 設 備 新 営 工 事</t>
    <rPh sb="2" eb="3">
      <t>キ</t>
    </rPh>
    <rPh sb="4" eb="5">
      <t>カイ</t>
    </rPh>
    <rPh sb="6" eb="7">
      <t>セツ</t>
    </rPh>
    <rPh sb="8" eb="9">
      <t>ビ</t>
    </rPh>
    <rPh sb="10" eb="11">
      <t>シン</t>
    </rPh>
    <rPh sb="12" eb="13">
      <t>エイ</t>
    </rPh>
    <rPh sb="14" eb="15">
      <t>コウ</t>
    </rPh>
    <rPh sb="16" eb="17">
      <t>ジ</t>
    </rPh>
    <phoneticPr fontId="2"/>
  </si>
  <si>
    <t>本調査票に入力した方の連絡先等を入力します。事務担当者及び技術担当者をそれぞれ入力します。
いずれか片方の場合は、「入力担当者名」に「-」(ハイフン)を入力します。</t>
    <rPh sb="11" eb="15">
      <t>レンラクサキナド</t>
    </rPh>
    <rPh sb="27" eb="28">
      <t>オヨ</t>
    </rPh>
    <rPh sb="29" eb="31">
      <t>ギジュツ</t>
    </rPh>
    <rPh sb="50" eb="52">
      <t>カタホウ</t>
    </rPh>
    <rPh sb="53" eb="55">
      <t>バアイ</t>
    </rPh>
    <rPh sb="58" eb="60">
      <t>ニュウリョク</t>
    </rPh>
    <rPh sb="60" eb="63">
      <t>タントウシャ</t>
    </rPh>
    <rPh sb="63" eb="64">
      <t>メイ</t>
    </rPh>
    <phoneticPr fontId="3"/>
  </si>
  <si>
    <r>
      <t>氏名は、本調査票の</t>
    </r>
    <r>
      <rPr>
        <b/>
        <sz val="10"/>
        <color theme="1"/>
        <rFont val="ＭＳ 明朝"/>
        <family val="1"/>
        <charset val="128"/>
      </rPr>
      <t>入力を行った方のフルネーム</t>
    </r>
    <r>
      <rPr>
        <sz val="10"/>
        <color theme="1"/>
        <rFont val="ＭＳ 明朝"/>
        <family val="1"/>
        <charset val="128"/>
      </rPr>
      <t>とします。
電話番号の入力には、ハイフンをつけてください。　</t>
    </r>
    <r>
      <rPr>
        <b/>
        <sz val="10"/>
        <color theme="1"/>
        <rFont val="ＭＳ 明朝"/>
        <family val="1"/>
        <charset val="128"/>
      </rPr>
      <t>例　01-2345-6789</t>
    </r>
    <r>
      <rPr>
        <sz val="10"/>
        <color theme="1"/>
        <rFont val="ＭＳ 明朝"/>
        <family val="1"/>
        <charset val="128"/>
      </rPr>
      <t xml:space="preserve">
</t>
    </r>
    <rPh sb="0" eb="2">
      <t>シメイ</t>
    </rPh>
    <rPh sb="4" eb="7">
      <t>ホンチョウサ</t>
    </rPh>
    <rPh sb="7" eb="8">
      <t>ヒョウ</t>
    </rPh>
    <rPh sb="9" eb="11">
      <t>ニュウリョク</t>
    </rPh>
    <rPh sb="12" eb="13">
      <t>オコナ</t>
    </rPh>
    <rPh sb="15" eb="16">
      <t>カタ</t>
    </rPh>
    <rPh sb="30" eb="34">
      <t>デンワバンゴウ</t>
    </rPh>
    <rPh sb="35" eb="37">
      <t>ニュウリョク</t>
    </rPh>
    <rPh sb="54" eb="55">
      <t>レイ</t>
    </rPh>
    <phoneticPr fontId="5"/>
  </si>
  <si>
    <t>調査対象工事が分割発注されている場合は、２期工事の工事名称を入力します。
ない場合は「-」(半角ハイフン)を入力します。</t>
    <rPh sb="39" eb="41">
      <t>バアイ</t>
    </rPh>
    <rPh sb="46" eb="48">
      <t>ハンカク</t>
    </rPh>
    <rPh sb="54" eb="56">
      <t>ニュウリョク</t>
    </rPh>
    <phoneticPr fontId="3"/>
  </si>
  <si>
    <t>３期工事がある場合は、３期工事の工事名称を入力します。ない場合は「－」(半角ハイフン)を入力します。</t>
    <rPh sb="36" eb="38">
      <t>ハンカク</t>
    </rPh>
    <phoneticPr fontId="3"/>
  </si>
  <si>
    <t>４期工事がある場合は、４期工事の工事名称を入力します。ない場合は「－」(半角ハイフン)を入力します。</t>
    <rPh sb="36" eb="38">
      <t>ハンカク</t>
    </rPh>
    <phoneticPr fontId="3"/>
  </si>
  <si>
    <t>金額は、指定のないかぎり「税別」で入力します。</t>
    <phoneticPr fontId="5"/>
  </si>
  <si>
    <t>上記が「有」の場合は中止期間の始期及び終期を入力します。 工期入力例：2023/6/30（半角）</t>
    <rPh sb="0" eb="2">
      <t>ジョウキ</t>
    </rPh>
    <rPh sb="17" eb="18">
      <t>オヨ</t>
    </rPh>
    <rPh sb="29" eb="31">
      <t>コウキ</t>
    </rPh>
    <phoneticPr fontId="3"/>
  </si>
  <si>
    <t>　「以下なし」を選択します。</t>
    <phoneticPr fontId="5"/>
  </si>
  <si>
    <r>
      <t>当初工事の着手日には、当初契約工事の</t>
    </r>
    <r>
      <rPr>
        <b/>
        <sz val="10"/>
        <color theme="1"/>
        <rFont val="ＭＳ 明朝"/>
        <family val="1"/>
        <charset val="128"/>
      </rPr>
      <t>契約日の翌日</t>
    </r>
    <r>
      <rPr>
        <sz val="10"/>
        <color theme="1"/>
        <rFont val="ＭＳ 明朝"/>
        <family val="1"/>
        <charset val="128"/>
      </rPr>
      <t>を入力します。全ての工事の完成日には、全ての工事が完成した</t>
    </r>
    <r>
      <rPr>
        <b/>
        <sz val="10"/>
        <color theme="1"/>
        <rFont val="ＭＳ 明朝"/>
        <family val="1"/>
        <charset val="128"/>
      </rPr>
      <t>完成検査の日又は</t>
    </r>
    <r>
      <rPr>
        <sz val="10"/>
        <color theme="1"/>
        <rFont val="ＭＳ 明朝"/>
        <family val="1"/>
        <charset val="128"/>
      </rPr>
      <t>最終工事となった工事の契約書に記載の</t>
    </r>
    <r>
      <rPr>
        <b/>
        <sz val="10"/>
        <color theme="1"/>
        <rFont val="ＭＳ 明朝"/>
        <family val="1"/>
        <charset val="128"/>
      </rPr>
      <t>工期末日</t>
    </r>
    <r>
      <rPr>
        <sz val="10"/>
        <color theme="1"/>
        <rFont val="ＭＳ 明朝"/>
        <family val="1"/>
        <charset val="128"/>
      </rPr>
      <t>を入力します。工期入力例：2023/6/30（半角）</t>
    </r>
    <rPh sb="0" eb="4">
      <t>トウショコウジ</t>
    </rPh>
    <rPh sb="5" eb="8">
      <t>チャクシュビ</t>
    </rPh>
    <rPh sb="11" eb="13">
      <t>トウショ</t>
    </rPh>
    <rPh sb="13" eb="15">
      <t>ケイヤク</t>
    </rPh>
    <rPh sb="15" eb="17">
      <t>コウジ</t>
    </rPh>
    <rPh sb="18" eb="21">
      <t>ケイヤクビ</t>
    </rPh>
    <rPh sb="22" eb="24">
      <t>ヨクジツ</t>
    </rPh>
    <rPh sb="25" eb="27">
      <t>ニュウリョク</t>
    </rPh>
    <rPh sb="31" eb="32">
      <t>スベ</t>
    </rPh>
    <rPh sb="34" eb="36">
      <t>コウジ</t>
    </rPh>
    <rPh sb="37" eb="40">
      <t>カンセイビ</t>
    </rPh>
    <rPh sb="43" eb="44">
      <t>スベ</t>
    </rPh>
    <rPh sb="46" eb="48">
      <t>コウジ</t>
    </rPh>
    <rPh sb="49" eb="51">
      <t>カンセイ</t>
    </rPh>
    <rPh sb="53" eb="57">
      <t>カンセイケンサ</t>
    </rPh>
    <rPh sb="58" eb="59">
      <t>ヒ</t>
    </rPh>
    <rPh sb="59" eb="60">
      <t>マタ</t>
    </rPh>
    <rPh sb="61" eb="65">
      <t>サイシュウコウジ</t>
    </rPh>
    <rPh sb="69" eb="71">
      <t>コウジ</t>
    </rPh>
    <rPh sb="72" eb="75">
      <t>ケイヤクショ</t>
    </rPh>
    <rPh sb="76" eb="78">
      <t>キサイ</t>
    </rPh>
    <rPh sb="79" eb="83">
      <t>コウキマツビ</t>
    </rPh>
    <rPh sb="84" eb="86">
      <t>ニュウリョク</t>
    </rPh>
    <rPh sb="90" eb="92">
      <t>コウキ</t>
    </rPh>
    <phoneticPr fontId="3"/>
  </si>
  <si>
    <t>②～④は、関連項目の入力により自動計算されます。</t>
    <rPh sb="5" eb="7">
      <t>カンレン</t>
    </rPh>
    <rPh sb="7" eb="9">
      <t>コウモク</t>
    </rPh>
    <rPh sb="10" eb="12">
      <t>ニュウリョク</t>
    </rPh>
    <rPh sb="15" eb="17">
      <t>ジドウ</t>
    </rPh>
    <rPh sb="17" eb="19">
      <t>ケイサン</t>
    </rPh>
    <phoneticPr fontId="3"/>
  </si>
  <si>
    <t>上記以外に、施工に先がけて現状地形･境界確認等に要した費用を入力します。ただし、現場従業員が実施した場合はこれに該当しません。</t>
    <phoneticPr fontId="3"/>
  </si>
  <si>
    <t>-1-2 本受電後の電気使用料</t>
    <rPh sb="7" eb="8">
      <t>ゴ</t>
    </rPh>
    <rPh sb="9" eb="11">
      <t>デンキ</t>
    </rPh>
    <rPh sb="11" eb="13">
      <t>シヨウ</t>
    </rPh>
    <rPh sb="13" eb="14">
      <t>リョウ</t>
    </rPh>
    <phoneticPr fontId="4"/>
  </si>
  <si>
    <t>本受電後に施工等のため使用した電気使用料を入力します。</t>
  </si>
  <si>
    <t>-1-3 本受電後の基本料金</t>
    <rPh sb="7" eb="8">
      <t>ゴ</t>
    </rPh>
    <rPh sb="9" eb="11">
      <t>キホン</t>
    </rPh>
    <rPh sb="11" eb="13">
      <t>リョウキン</t>
    </rPh>
    <phoneticPr fontId="4"/>
  </si>
  <si>
    <t>本受電後から引き渡しまでに必要とした基本料金を入力します。</t>
  </si>
  <si>
    <t>台数</t>
    <rPh sb="0" eb="2">
      <t>ダイスウ</t>
    </rPh>
    <phoneticPr fontId="5"/>
  </si>
  <si>
    <t>Ⅱ～Ⅳを対象に、募集･解散に係る手続き及び赴任、帰省に要した費用を入力します。
ただし、０１ ３．②特別な経費等の遠隔地からの労働者確保に関する費用は除く。</t>
    <rPh sb="50" eb="52">
      <t>トクベツ</t>
    </rPh>
    <rPh sb="53" eb="56">
      <t>ケイヒトウ</t>
    </rPh>
    <rPh sb="57" eb="60">
      <t>エンカクチ</t>
    </rPh>
    <rPh sb="63" eb="66">
      <t>ロウドウシャ</t>
    </rPh>
    <rPh sb="66" eb="68">
      <t>カクホ</t>
    </rPh>
    <rPh sb="69" eb="70">
      <t>カン</t>
    </rPh>
    <rPh sb="72" eb="74">
      <t>ヒヨウ</t>
    </rPh>
    <rPh sb="75" eb="76">
      <t>ノゾ</t>
    </rPh>
    <phoneticPr fontId="3"/>
  </si>
  <si>
    <t>消火器等の消火設備を設置（場内･外を問わず）するために要した費用を入力します。</t>
    <phoneticPr fontId="3"/>
  </si>
  <si>
    <r>
      <t>台風等の襲来に備えた対策で養生シート等の</t>
    </r>
    <r>
      <rPr>
        <b/>
        <u/>
        <sz val="10"/>
        <rFont val="ＭＳ 明朝"/>
        <family val="1"/>
        <charset val="128"/>
      </rPr>
      <t>全面架け替え</t>
    </r>
    <r>
      <rPr>
        <sz val="10"/>
        <rFont val="ＭＳ 明朝"/>
        <family val="1"/>
        <charset val="128"/>
      </rPr>
      <t>に</t>
    </r>
    <r>
      <rPr>
        <sz val="10"/>
        <color theme="1"/>
        <rFont val="ＭＳ 明朝"/>
        <family val="1"/>
        <charset val="128"/>
      </rPr>
      <t>要した費用及び実施回数を入力します。</t>
    </r>
    <rPh sb="13" eb="15">
      <t>ヨウジョウ</t>
    </rPh>
    <rPh sb="18" eb="19">
      <t>ナド</t>
    </rPh>
    <rPh sb="20" eb="23">
      <t>ゼンメンカ</t>
    </rPh>
    <rPh sb="24" eb="25">
      <t>カ</t>
    </rPh>
    <rPh sb="34" eb="36">
      <t>ジッシ</t>
    </rPh>
    <rPh sb="36" eb="38">
      <t>カイスウ</t>
    </rPh>
    <phoneticPr fontId="3"/>
  </si>
  <si>
    <r>
      <t>台風等の襲来に備えた対策で</t>
    </r>
    <r>
      <rPr>
        <b/>
        <u/>
        <sz val="10"/>
        <rFont val="ＭＳ 明朝"/>
        <family val="1"/>
        <charset val="128"/>
      </rPr>
      <t>資材等の飛散防止対策等</t>
    </r>
    <r>
      <rPr>
        <sz val="10"/>
        <rFont val="ＭＳ 明朝"/>
        <family val="1"/>
        <charset val="128"/>
      </rPr>
      <t>に</t>
    </r>
    <r>
      <rPr>
        <sz val="10"/>
        <color theme="1"/>
        <rFont val="ＭＳ 明朝"/>
        <family val="1"/>
        <charset val="128"/>
      </rPr>
      <t>要した費用及び実施回数を入力します。</t>
    </r>
    <rPh sb="13" eb="15">
      <t>シザイ</t>
    </rPh>
    <rPh sb="15" eb="16">
      <t>ナド</t>
    </rPh>
    <rPh sb="17" eb="19">
      <t>ヒサン</t>
    </rPh>
    <rPh sb="19" eb="21">
      <t>ボウシ</t>
    </rPh>
    <rPh sb="21" eb="23">
      <t>タイサク</t>
    </rPh>
    <rPh sb="23" eb="24">
      <t>トウ</t>
    </rPh>
    <rPh sb="25" eb="26">
      <t>ヨウ</t>
    </rPh>
    <rPh sb="32" eb="34">
      <t>ジッシ</t>
    </rPh>
    <phoneticPr fontId="3"/>
  </si>
  <si>
    <t>工事に伴い必要とした上下水道の使用料を入力します。（引き込み負担金は除く)</t>
    <phoneticPr fontId="3"/>
  </si>
  <si>
    <t>交通誘導員Ａ：交通誘導警備業務に係る「一級検定合格警備員」又は「二級検定合格警備員」の方。</t>
    <rPh sb="43" eb="44">
      <t>カタ</t>
    </rPh>
    <phoneticPr fontId="3"/>
  </si>
  <si>
    <t>交通誘導員Ｂ：交通の誘導に従事する方で、交通誘導員Ａ以外の方。</t>
    <rPh sb="17" eb="18">
      <t>カタ</t>
    </rPh>
    <rPh sb="29" eb="30">
      <t>カタ</t>
    </rPh>
    <phoneticPr fontId="3"/>
  </si>
  <si>
    <t>警備員： 工事現場（施設）の警備に従事する方。</t>
    <rPh sb="21" eb="22">
      <t>カタ</t>
    </rPh>
    <phoneticPr fontId="3"/>
  </si>
  <si>
    <t>②役職名等</t>
    <rPh sb="4" eb="5">
      <t>トウ</t>
    </rPh>
    <phoneticPr fontId="1"/>
  </si>
  <si>
    <r>
      <t>直接工事費の合計額を入力します。金額は</t>
    </r>
    <r>
      <rPr>
        <b/>
        <sz val="10"/>
        <color theme="1"/>
        <rFont val="ＭＳ 明朝"/>
        <family val="1"/>
        <charset val="128"/>
      </rPr>
      <t>他工種（02 2.①の額）を含んだ額</t>
    </r>
    <r>
      <rPr>
        <sz val="10"/>
        <color theme="1"/>
        <rFont val="ＭＳ 明朝"/>
        <family val="1"/>
        <charset val="128"/>
      </rPr>
      <t>とします。各種負担金は直接工事費に含みません。
なお、現場代理人等を除いて、自社社員が直接工事費の施工に従事した賃金(法定福利費等を含む）等も直接工事費に加算して下さい。（別表の注意点参照）</t>
    </r>
    <rPh sb="16" eb="18">
      <t>キンガク</t>
    </rPh>
    <rPh sb="19" eb="22">
      <t>タコウシュ</t>
    </rPh>
    <rPh sb="33" eb="34">
      <t>フク</t>
    </rPh>
    <rPh sb="36" eb="37">
      <t>ガク</t>
    </rPh>
    <phoneticPr fontId="3"/>
  </si>
  <si>
    <r>
      <rPr>
        <b/>
        <sz val="10"/>
        <color rgb="FFFF0000"/>
        <rFont val="ＭＳ 明朝"/>
        <family val="1"/>
        <charset val="128"/>
      </rPr>
      <t>直接工事費に含まれない</t>
    </r>
    <r>
      <rPr>
        <b/>
        <sz val="10"/>
        <color theme="1"/>
        <rFont val="ＭＳ 明朝"/>
        <family val="1"/>
        <charset val="128"/>
      </rPr>
      <t>共通的な工事用機械器具に要する費用で、以下の各工事施設費について入力し、無い場合は金額欄に「0」を入力します。</t>
    </r>
    <rPh sb="0" eb="5">
      <t>チョクセツコウジヒ</t>
    </rPh>
    <rPh sb="6" eb="7">
      <t>フク</t>
    </rPh>
    <rPh sb="11" eb="14">
      <t>キョウツウテキ</t>
    </rPh>
    <rPh sb="15" eb="18">
      <t>コウジヨウ</t>
    </rPh>
    <rPh sb="18" eb="20">
      <t>キカイ</t>
    </rPh>
    <rPh sb="20" eb="22">
      <t>キグ</t>
    </rPh>
    <rPh sb="23" eb="24">
      <t>ヨウ</t>
    </rPh>
    <rPh sb="26" eb="28">
      <t>ヒヨウ</t>
    </rPh>
    <rPh sb="43" eb="45">
      <t>ニュウリョク</t>
    </rPh>
    <phoneticPr fontId="3"/>
  </si>
  <si>
    <t>揚重機の選定は、揚重機を組立･解体するための揚重機を含みます。該当がない場合は「無」を選択します。</t>
    <rPh sb="12" eb="14">
      <t>クミタテ</t>
    </rPh>
    <rPh sb="31" eb="33">
      <t>ガイトウ</t>
    </rPh>
    <rPh sb="36" eb="38">
      <t>バアイ</t>
    </rPh>
    <rPh sb="40" eb="41">
      <t>ナシ</t>
    </rPh>
    <rPh sb="43" eb="45">
      <t>センタク</t>
    </rPh>
    <phoneticPr fontId="3"/>
  </si>
  <si>
    <r>
      <rPr>
        <u/>
        <sz val="10"/>
        <color theme="1"/>
        <rFont val="ＭＳ 明朝"/>
        <family val="1"/>
        <charset val="128"/>
      </rPr>
      <t>現場従業員･現場雇用労働者</t>
    </r>
    <r>
      <rPr>
        <sz val="10"/>
        <color theme="1"/>
        <rFont val="ＭＳ 明朝"/>
        <family val="1"/>
        <charset val="128"/>
      </rPr>
      <t>の安全用品(安全靴･墜落制止用器具･感電防止手袋･防護服等)。熱中症対策の費用を含みます。ただし、直接工事費(外部足場に遮光ネットの設置)等の対策の費用は、本項目に含めず、「直接工事費」(０２ ２.①)に含んでください。</t>
    </r>
    <phoneticPr fontId="5"/>
  </si>
  <si>
    <r>
      <t>共益費の負担額の合計額を入力します。</t>
    </r>
    <r>
      <rPr>
        <b/>
        <sz val="10"/>
        <color theme="1"/>
        <rFont val="ＭＳ 明朝"/>
        <family val="1"/>
        <charset val="128"/>
      </rPr>
      <t>無い場合は金額欄に「0」</t>
    </r>
    <r>
      <rPr>
        <sz val="10"/>
        <color theme="1"/>
        <rFont val="ＭＳ 明朝"/>
        <family val="1"/>
        <charset val="128"/>
      </rPr>
      <t>を入力します。</t>
    </r>
    <rPh sb="18" eb="19">
      <t>ナ</t>
    </rPh>
    <rPh sb="20" eb="22">
      <t>バアイ</t>
    </rPh>
    <rPh sb="23" eb="26">
      <t>キンガクラン</t>
    </rPh>
    <rPh sb="31" eb="33">
      <t>ニュウリョク</t>
    </rPh>
    <phoneticPr fontId="5"/>
  </si>
  <si>
    <t>　　　　　　　　 （うち労務外注費）</t>
    <phoneticPr fontId="31"/>
  </si>
  <si>
    <t>　　　　（うち人件費）</t>
    <rPh sb="7" eb="10">
      <t>ジンケンヒ</t>
    </rPh>
    <phoneticPr fontId="31"/>
  </si>
  <si>
    <r>
      <rPr>
        <b/>
        <sz val="10"/>
        <color theme="1"/>
        <rFont val="ＭＳ 明朝"/>
        <family val="1"/>
        <charset val="128"/>
      </rPr>
      <t>金額入力欄では、該当する金額が無い場合は「0」を入力します。</t>
    </r>
    <r>
      <rPr>
        <sz val="10"/>
        <color theme="1"/>
        <rFont val="ＭＳ 明朝"/>
        <family val="1"/>
        <charset val="128"/>
      </rPr>
      <t xml:space="preserve">
</t>
    </r>
    <r>
      <rPr>
        <u/>
        <sz val="10"/>
        <color rgb="FFFF0000"/>
        <rFont val="ＭＳ 明朝"/>
        <family val="1"/>
        <charset val="128"/>
      </rPr>
      <t>「特別な経費等」に要した費用は、「０１ 2.⑦工事原価」に含めて入力</t>
    </r>
    <r>
      <rPr>
        <sz val="10"/>
        <color theme="1"/>
        <rFont val="ＭＳ 明朝"/>
        <family val="1"/>
        <charset val="128"/>
      </rPr>
      <t>しますが、</t>
    </r>
    <r>
      <rPr>
        <sz val="10"/>
        <rFont val="ＭＳ 明朝"/>
        <family val="1"/>
        <charset val="128"/>
      </rPr>
      <t>「０２ １．①直接工事費」、「０３共通仮設費」及び「０４現場管理費」の各調査項目に含めずに入力してください。ただし、各調査項目と費用の分離が困難な費用がある場合は、「特別な経費等の分離の可否」欄で「一部分離できない」「全て分離できない」を選択し、「分離できない」項目の費用の欄は「0」を入力します。</t>
    </r>
    <rPh sb="15" eb="16">
      <t>ナ</t>
    </rPh>
    <rPh sb="60" eb="61">
      <t>フク</t>
    </rPh>
    <rPh sb="63" eb="65">
      <t>ニュウリョク</t>
    </rPh>
    <rPh sb="77" eb="82">
      <t>チョクセツコウジヒ</t>
    </rPh>
    <rPh sb="87" eb="89">
      <t>キョウツウ</t>
    </rPh>
    <rPh sb="89" eb="92">
      <t>カセツヒ</t>
    </rPh>
    <rPh sb="98" eb="103">
      <t>ゲンバカンリヒ</t>
    </rPh>
    <rPh sb="128" eb="133">
      <t>カクチョウサコウモク</t>
    </rPh>
    <rPh sb="134" eb="136">
      <t>ヒヨウ</t>
    </rPh>
    <rPh sb="137" eb="139">
      <t>ブンリ</t>
    </rPh>
    <rPh sb="140" eb="142">
      <t>コンナン</t>
    </rPh>
    <rPh sb="143" eb="145">
      <t>ヒヨウ</t>
    </rPh>
    <rPh sb="148" eb="150">
      <t>バアイ</t>
    </rPh>
    <rPh sb="178" eb="179">
      <t>スベ</t>
    </rPh>
    <rPh sb="180" eb="182">
      <t>ブンリ</t>
    </rPh>
    <rPh sb="188" eb="190">
      <t>センタク</t>
    </rPh>
    <rPh sb="193" eb="195">
      <t>ブンリ</t>
    </rPh>
    <rPh sb="200" eb="202">
      <t>コウモク</t>
    </rPh>
    <rPh sb="203" eb="205">
      <t>ヒヨウ</t>
    </rPh>
    <rPh sb="206" eb="207">
      <t>ラン</t>
    </rPh>
    <rPh sb="212" eb="214">
      <t>ニュウリョク</t>
    </rPh>
    <phoneticPr fontId="3"/>
  </si>
  <si>
    <t>施工図作成の外注費用（業務委託、CADオペレーター等の派遣社員の人件費）を入力します。</t>
    <rPh sb="8" eb="10">
      <t>ヒヨウ</t>
    </rPh>
    <rPh sb="11" eb="15">
      <t>ギョウムイタク</t>
    </rPh>
    <rPh sb="25" eb="26">
      <t>ナド</t>
    </rPh>
    <rPh sb="27" eb="29">
      <t>ハケン</t>
    </rPh>
    <rPh sb="29" eb="31">
      <t>シャイン</t>
    </rPh>
    <rPh sb="32" eb="35">
      <t>ジンケンヒ</t>
    </rPh>
    <rPh sb="37" eb="39">
      <t>ニュウリョク</t>
    </rPh>
    <phoneticPr fontId="3"/>
  </si>
  <si>
    <t>完成図や電子納品の作成の外注費用（業務委託、CADオペレーター等の派遣社員の人件費）を入力します。</t>
    <rPh sb="4" eb="6">
      <t>デンシ</t>
    </rPh>
    <rPh sb="6" eb="8">
      <t>ノウヒン</t>
    </rPh>
    <rPh sb="14" eb="16">
      <t>ヒヨウ</t>
    </rPh>
    <rPh sb="38" eb="41">
      <t>ジンケンヒ</t>
    </rPh>
    <phoneticPr fontId="3"/>
  </si>
  <si>
    <t>積算業務の外注費用（業務委託、派遣社員の人件費）を入力します。</t>
    <rPh sb="20" eb="23">
      <t>ジンケンヒ</t>
    </rPh>
    <phoneticPr fontId="3"/>
  </si>
  <si>
    <r>
      <t>ＢＩＭデータ作成業務の外注費用（業務委託、派遣社員の人件費）を入力します。
BIMの「システム」に要した費用は</t>
    </r>
    <r>
      <rPr>
        <b/>
        <sz val="10"/>
        <rFont val="ＭＳ 明朝"/>
        <family val="1"/>
        <charset val="128"/>
      </rPr>
      <t>「03 1.⑧ 情報システム費」で入力します。</t>
    </r>
    <rPh sb="6" eb="8">
      <t>サクセイ</t>
    </rPh>
    <rPh sb="8" eb="10">
      <t>ギョウム</t>
    </rPh>
    <rPh sb="26" eb="29">
      <t>ジンケンヒ</t>
    </rPh>
    <rPh sb="49" eb="50">
      <t>ヨウ</t>
    </rPh>
    <rPh sb="52" eb="54">
      <t>ヒヨウ</t>
    </rPh>
    <rPh sb="63" eb="65">
      <t>ジョウホウ</t>
    </rPh>
    <phoneticPr fontId="3"/>
  </si>
  <si>
    <r>
      <t>-1～-4の項目以外で</t>
    </r>
    <r>
      <rPr>
        <b/>
        <sz val="10"/>
        <rFont val="ＭＳ 明朝"/>
        <family val="1"/>
        <charset val="128"/>
      </rPr>
      <t>その他書類作成業務等の外注費用</t>
    </r>
    <r>
      <rPr>
        <sz val="10"/>
        <rFont val="ＭＳ 明朝"/>
        <family val="1"/>
        <charset val="128"/>
      </rPr>
      <t>（業務委託、派遣社員の人件費）とその内容を入力します。
無い場合は金額欄に「0」を入力します。</t>
    </r>
    <rPh sb="13" eb="14">
      <t>タ</t>
    </rPh>
    <rPh sb="14" eb="16">
      <t>ショルイ</t>
    </rPh>
    <rPh sb="16" eb="18">
      <t>サクセイ</t>
    </rPh>
    <rPh sb="18" eb="20">
      <t>ギョウム</t>
    </rPh>
    <rPh sb="20" eb="21">
      <t>トウ</t>
    </rPh>
    <rPh sb="22" eb="24">
      <t>ガイチュウ</t>
    </rPh>
    <rPh sb="24" eb="26">
      <t>ヒヨウ</t>
    </rPh>
    <rPh sb="37" eb="40">
      <t>ジンケンヒ</t>
    </rPh>
    <rPh sb="54" eb="55">
      <t>ナ</t>
    </rPh>
    <rPh sb="59" eb="62">
      <t>キンガクラン</t>
    </rPh>
    <phoneticPr fontId="5"/>
  </si>
  <si>
    <r>
      <t>本支店等及び工事所･出張所等の支援</t>
    </r>
    <r>
      <rPr>
        <b/>
        <sz val="10"/>
        <rFont val="ＭＳ 明朝"/>
        <family val="1"/>
        <charset val="128"/>
      </rPr>
      <t>（施工図等作成などの支援）</t>
    </r>
    <r>
      <rPr>
        <sz val="10"/>
        <rFont val="ＭＳ 明朝"/>
        <family val="1"/>
        <charset val="128"/>
      </rPr>
      <t>を受けた場合の費用を入力します。</t>
    </r>
    <rPh sb="27" eb="29">
      <t>シエン</t>
    </rPh>
    <phoneticPr fontId="3"/>
  </si>
  <si>
    <t>実験･試験等について、本支店･技術研究所等の支援を受けた場合の費用を入力します。</t>
  </si>
  <si>
    <r>
      <t>　　　</t>
    </r>
    <r>
      <rPr>
        <b/>
        <sz val="12"/>
        <color rgb="FFFF0000"/>
        <rFont val="ＭＳ ゴシック"/>
        <family val="3"/>
        <charset val="128"/>
      </rPr>
      <t>なお、施工図等作成(施工図作成、完成図作成、積算業務、BIMに関する業務等）の外注費用（業務委託及びCADオペレーター等の派遣社員の
      人件費）は「調査票8 ページ　⑤施工図等作成費」で 入力します。</t>
    </r>
    <phoneticPr fontId="1"/>
  </si>
  <si>
    <t>工事一時中止</t>
    <rPh sb="0" eb="2">
      <t>コウジ</t>
    </rPh>
    <rPh sb="2" eb="4">
      <t>イチジ</t>
    </rPh>
    <rPh sb="4" eb="6">
      <t>チュウシ</t>
    </rPh>
    <phoneticPr fontId="4"/>
  </si>
  <si>
    <t>設置期間(か月)</t>
  </si>
  <si>
    <t>(ｔ)</t>
  </si>
  <si>
    <t xml:space="preserve">上記で選定した定置式揚重機の定格総荷重別の「設置台数(台)」「設置期間(月)」「定格総荷重(ｔ)」を記入します。
１種類の機種において、機種能力の違い及び設置期間の違いについて、３種類まで入力できます。
</t>
    <rPh sb="68" eb="70">
      <t>キシュ</t>
    </rPh>
    <rPh sb="70" eb="72">
      <t>ノウリョク</t>
    </rPh>
    <rPh sb="73" eb="74">
      <t>チガ</t>
    </rPh>
    <rPh sb="75" eb="76">
      <t>オヨ</t>
    </rPh>
    <rPh sb="77" eb="81">
      <t>セッチキカン</t>
    </rPh>
    <rPh sb="82" eb="83">
      <t>チガ</t>
    </rPh>
    <rPh sb="90" eb="92">
      <t>シュルイ</t>
    </rPh>
    <rPh sb="94" eb="96">
      <t>ニュウリョク</t>
    </rPh>
    <phoneticPr fontId="3"/>
  </si>
  <si>
    <t>定置式揚重機の種類を選択します。種類は３種類まで選択できます。</t>
    <phoneticPr fontId="3"/>
  </si>
  <si>
    <t>上記で「その他」を選択した場合に揚重機の種類を入力します。</t>
    <rPh sb="0" eb="2">
      <t>ジョウキ</t>
    </rPh>
    <rPh sb="6" eb="7">
      <t>タ</t>
    </rPh>
    <rPh sb="9" eb="11">
      <t>センタク</t>
    </rPh>
    <rPh sb="13" eb="15">
      <t>バアイ</t>
    </rPh>
    <rPh sb="16" eb="19">
      <t>ヨウジュウキ</t>
    </rPh>
    <rPh sb="20" eb="22">
      <t>シュルイ</t>
    </rPh>
    <rPh sb="23" eb="25">
      <t>ニュウリョク</t>
    </rPh>
    <phoneticPr fontId="3"/>
  </si>
  <si>
    <t>移動式揚重機の種類を選択します。種類は３種類まで選択できます。</t>
    <rPh sb="0" eb="2">
      <t>イドウ</t>
    </rPh>
    <phoneticPr fontId="3"/>
  </si>
  <si>
    <t>その他の揚重機の種類を選択します。種類は３種類まで選択できます。</t>
    <rPh sb="2" eb="3">
      <t>タ</t>
    </rPh>
    <rPh sb="4" eb="7">
      <t>ヨウジュウキ</t>
    </rPh>
    <phoneticPr fontId="3"/>
  </si>
  <si>
    <t>Field</t>
    <phoneticPr fontId="1"/>
  </si>
  <si>
    <t>旧調査票と同一コード</t>
    <rPh sb="0" eb="4">
      <t>キュウチョウサヒョウ</t>
    </rPh>
    <rPh sb="5" eb="7">
      <t>ドウイツ</t>
    </rPh>
    <phoneticPr fontId="1"/>
  </si>
  <si>
    <t>旧調査票と同一コード（科目違い）</t>
    <rPh sb="0" eb="4">
      <t>キュウチョウサヒョウ</t>
    </rPh>
    <rPh sb="5" eb="7">
      <t>ドウイツ</t>
    </rPh>
    <rPh sb="11" eb="13">
      <t>カモク</t>
    </rPh>
    <rPh sb="13" eb="14">
      <t>チガ</t>
    </rPh>
    <phoneticPr fontId="1"/>
  </si>
  <si>
    <t>新コード（中科目）</t>
    <rPh sb="0" eb="1">
      <t>シン</t>
    </rPh>
    <rPh sb="5" eb="6">
      <t>チュウ</t>
    </rPh>
    <rPh sb="6" eb="8">
      <t>カモク</t>
    </rPh>
    <phoneticPr fontId="1"/>
  </si>
  <si>
    <t>SNCEL12</t>
    <phoneticPr fontId="1"/>
  </si>
  <si>
    <t>SNCEL14</t>
    <phoneticPr fontId="1"/>
  </si>
  <si>
    <t>SNCEL15</t>
    <phoneticPr fontId="1"/>
  </si>
  <si>
    <t>SNC01ck</t>
    <phoneticPr fontId="1"/>
  </si>
  <si>
    <t>SNC01631</t>
    <phoneticPr fontId="1"/>
  </si>
  <si>
    <t>SNC01661</t>
    <phoneticPr fontId="1"/>
  </si>
  <si>
    <t>SNC011ck</t>
    <phoneticPr fontId="1"/>
  </si>
  <si>
    <t>SNC01D1</t>
    <phoneticPr fontId="1"/>
  </si>
  <si>
    <t>SNC01D2</t>
    <phoneticPr fontId="1"/>
  </si>
  <si>
    <t>SNC01E1</t>
    <phoneticPr fontId="1"/>
  </si>
  <si>
    <t>SNC01E2</t>
    <phoneticPr fontId="1"/>
  </si>
  <si>
    <t>SNC01E3</t>
    <phoneticPr fontId="1"/>
  </si>
  <si>
    <t>SNC01C82</t>
    <phoneticPr fontId="1"/>
  </si>
  <si>
    <t>SNC01C83</t>
    <phoneticPr fontId="1"/>
  </si>
  <si>
    <t>SNC03Ack</t>
    <phoneticPr fontId="1"/>
  </si>
  <si>
    <t>SNC03AA</t>
    <phoneticPr fontId="1"/>
  </si>
  <si>
    <t>SNC031ck</t>
    <phoneticPr fontId="1"/>
  </si>
  <si>
    <t>SNC032ck</t>
    <phoneticPr fontId="1"/>
  </si>
  <si>
    <t>SNC0321d</t>
    <phoneticPr fontId="1"/>
  </si>
  <si>
    <t>SNC0322c</t>
    <phoneticPr fontId="1"/>
  </si>
  <si>
    <t>SNC0323c</t>
    <phoneticPr fontId="1"/>
  </si>
  <si>
    <t>SNC0325c</t>
    <phoneticPr fontId="1"/>
  </si>
  <si>
    <t>SNC041ck</t>
    <phoneticPr fontId="1"/>
  </si>
  <si>
    <t>SNC04111</t>
    <phoneticPr fontId="1"/>
  </si>
  <si>
    <t>SNC04112</t>
    <phoneticPr fontId="1"/>
  </si>
  <si>
    <t>SNC042ck</t>
    <phoneticPr fontId="1"/>
  </si>
  <si>
    <t>SNC043ck1</t>
    <phoneticPr fontId="1"/>
  </si>
  <si>
    <t>SNC0431a</t>
    <phoneticPr fontId="1"/>
  </si>
  <si>
    <t>SNC0431b</t>
    <phoneticPr fontId="1"/>
  </si>
  <si>
    <t>SNC044ck</t>
    <phoneticPr fontId="1"/>
  </si>
  <si>
    <t>SNC045ck</t>
    <phoneticPr fontId="1"/>
  </si>
  <si>
    <t>SNC043ck2</t>
    <phoneticPr fontId="1"/>
  </si>
  <si>
    <t>SNC01F11</t>
  </si>
  <si>
    <t>SNC01F12</t>
  </si>
  <si>
    <t>SNC01F13</t>
  </si>
  <si>
    <t>SNC01F14</t>
  </si>
  <si>
    <t>SNC01F15</t>
  </si>
  <si>
    <t>SNC01F21</t>
  </si>
  <si>
    <t>SNC01F22</t>
  </si>
  <si>
    <t>SNC01F23</t>
  </si>
  <si>
    <t>SNC01F24</t>
  </si>
  <si>
    <t>SNC01F25</t>
  </si>
  <si>
    <t>SNC01F31</t>
  </si>
  <si>
    <t>SNC01F32</t>
  </si>
  <si>
    <t>SNC01F33</t>
  </si>
  <si>
    <t>SNC01F34</t>
  </si>
  <si>
    <t>SNC01F35</t>
  </si>
  <si>
    <t>SNC01F41</t>
  </si>
  <si>
    <t>SNC01F42</t>
  </si>
  <si>
    <t>SNC01F43</t>
  </si>
  <si>
    <t>SNC01F44</t>
  </si>
  <si>
    <t>SNC01F45</t>
  </si>
  <si>
    <t>SNC01F51</t>
  </si>
  <si>
    <t>SNC01F52</t>
  </si>
  <si>
    <t>SNC01F53</t>
  </si>
  <si>
    <t>SNC01F54</t>
  </si>
  <si>
    <t>SNC01F55</t>
  </si>
  <si>
    <t>SNC01F61</t>
  </si>
  <si>
    <t>SNC01F62</t>
  </si>
  <si>
    <t>SNC01F63</t>
  </si>
  <si>
    <t>SNC01F64</t>
  </si>
  <si>
    <t>SNC01F65</t>
  </si>
  <si>
    <t>SNC01F71</t>
  </si>
  <si>
    <t>SNC01F72</t>
  </si>
  <si>
    <t>SNC01F73</t>
  </si>
  <si>
    <t>SNC01F74</t>
  </si>
  <si>
    <t>SNC01F75</t>
  </si>
  <si>
    <t>SNC0326i3</t>
    <phoneticPr fontId="1"/>
  </si>
  <si>
    <t>SNC0326e3</t>
    <phoneticPr fontId="1"/>
  </si>
  <si>
    <t>SNC0326h2</t>
    <phoneticPr fontId="1"/>
  </si>
  <si>
    <t>SNC0326k3</t>
    <phoneticPr fontId="1"/>
  </si>
  <si>
    <t>SNC03291</t>
    <phoneticPr fontId="1"/>
  </si>
  <si>
    <t>SNC04531</t>
    <phoneticPr fontId="1"/>
  </si>
  <si>
    <t>SNC046ck</t>
    <phoneticPr fontId="1"/>
  </si>
  <si>
    <t>SNC047ck</t>
    <phoneticPr fontId="1"/>
  </si>
  <si>
    <t>SNC0471a</t>
    <phoneticPr fontId="1"/>
  </si>
  <si>
    <t>SNC048ck</t>
    <phoneticPr fontId="1"/>
  </si>
  <si>
    <t>SNC01ck3</t>
    <phoneticPr fontId="1"/>
  </si>
  <si>
    <t>SNC01CC</t>
    <phoneticPr fontId="1"/>
  </si>
  <si>
    <t>SNC01CC1</t>
    <phoneticPr fontId="1"/>
  </si>
  <si>
    <t>SNC01CA1a</t>
    <phoneticPr fontId="1"/>
  </si>
  <si>
    <t>SNC01CA1b</t>
    <phoneticPr fontId="1"/>
  </si>
  <si>
    <t>SNC01CA1c</t>
    <phoneticPr fontId="1"/>
  </si>
  <si>
    <t>SNC01CA1d</t>
    <phoneticPr fontId="1"/>
  </si>
  <si>
    <t>SNC033ck</t>
    <phoneticPr fontId="1"/>
  </si>
  <si>
    <t>SNC034ck</t>
    <phoneticPr fontId="1"/>
  </si>
  <si>
    <t>SNC0344b</t>
    <phoneticPr fontId="1"/>
  </si>
  <si>
    <t>SNC0344c</t>
    <phoneticPr fontId="1"/>
  </si>
  <si>
    <t>SNC0344d</t>
    <phoneticPr fontId="1"/>
  </si>
  <si>
    <t>SNC0344e</t>
    <phoneticPr fontId="1"/>
  </si>
  <si>
    <t>SNC049ck</t>
    <phoneticPr fontId="1"/>
  </si>
  <si>
    <t>SNC04Ack</t>
    <phoneticPr fontId="1"/>
  </si>
  <si>
    <t>SNC04Bck</t>
    <phoneticPr fontId="1"/>
  </si>
  <si>
    <t>SNC04Dck</t>
    <phoneticPr fontId="1"/>
  </si>
  <si>
    <t>SNC04DB</t>
    <phoneticPr fontId="1"/>
  </si>
  <si>
    <t>SNC04DC</t>
    <phoneticPr fontId="1"/>
  </si>
  <si>
    <t>SNC04DCa</t>
    <phoneticPr fontId="1"/>
  </si>
  <si>
    <t>SNCtime</t>
    <phoneticPr fontId="1"/>
  </si>
  <si>
    <t>SNC021ck</t>
    <phoneticPr fontId="1"/>
  </si>
  <si>
    <t>SNC020</t>
    <phoneticPr fontId="1"/>
  </si>
  <si>
    <t>SNC022ck</t>
    <phoneticPr fontId="1"/>
  </si>
  <si>
    <t>SNC035ck</t>
    <phoneticPr fontId="1"/>
  </si>
  <si>
    <t>SNC036ck</t>
    <phoneticPr fontId="1"/>
  </si>
  <si>
    <t>SNC037ck</t>
    <phoneticPr fontId="1"/>
  </si>
  <si>
    <t>SNC037b</t>
    <phoneticPr fontId="1"/>
  </si>
  <si>
    <t>SNC037c</t>
    <phoneticPr fontId="1"/>
  </si>
  <si>
    <t>SNC037d</t>
    <phoneticPr fontId="1"/>
  </si>
  <si>
    <t>SNC037e</t>
    <phoneticPr fontId="1"/>
  </si>
  <si>
    <t>SNC037ea</t>
    <phoneticPr fontId="1"/>
  </si>
  <si>
    <t>SNC037f</t>
    <phoneticPr fontId="1"/>
  </si>
  <si>
    <t>SNC037fa</t>
    <phoneticPr fontId="1"/>
  </si>
  <si>
    <t>SNC03971ck</t>
    <phoneticPr fontId="1"/>
  </si>
  <si>
    <t>SNC03971</t>
    <phoneticPr fontId="1"/>
  </si>
  <si>
    <t>SNC03971a</t>
    <phoneticPr fontId="1"/>
  </si>
  <si>
    <t>SNC0391ck</t>
    <phoneticPr fontId="1"/>
  </si>
  <si>
    <t>SNC03911</t>
    <phoneticPr fontId="1"/>
  </si>
  <si>
    <t>SNC03911a</t>
    <phoneticPr fontId="1"/>
  </si>
  <si>
    <t>SNC03912</t>
    <phoneticPr fontId="1"/>
  </si>
  <si>
    <t>SNC0393ck</t>
    <phoneticPr fontId="1"/>
  </si>
  <si>
    <t>SNC03931</t>
    <phoneticPr fontId="1"/>
  </si>
  <si>
    <t>SNC03931a</t>
    <phoneticPr fontId="1"/>
  </si>
  <si>
    <t>SNC03932</t>
    <phoneticPr fontId="1"/>
  </si>
  <si>
    <t>SNC02171b</t>
    <phoneticPr fontId="1"/>
  </si>
  <si>
    <t>SNC02171</t>
  </si>
  <si>
    <t>SNC02173</t>
    <phoneticPr fontId="1"/>
  </si>
  <si>
    <t>SNC02174</t>
    <phoneticPr fontId="1"/>
  </si>
  <si>
    <t>SNC039ck1</t>
    <phoneticPr fontId="1"/>
  </si>
  <si>
    <t>SNC03940</t>
    <phoneticPr fontId="1"/>
  </si>
  <si>
    <t>SNC03941</t>
    <phoneticPr fontId="1"/>
  </si>
  <si>
    <t>SNC03942</t>
    <phoneticPr fontId="1"/>
  </si>
  <si>
    <t>SNC03943</t>
    <phoneticPr fontId="1"/>
  </si>
  <si>
    <t>SNC03944</t>
    <phoneticPr fontId="1"/>
  </si>
  <si>
    <t>SNC03945</t>
    <phoneticPr fontId="1"/>
  </si>
  <si>
    <t>SNC03946</t>
    <phoneticPr fontId="1"/>
  </si>
  <si>
    <t>SNC039ck2</t>
    <phoneticPr fontId="1"/>
  </si>
  <si>
    <t>SNC0398</t>
    <phoneticPr fontId="1"/>
  </si>
  <si>
    <t>SNC0395</t>
  </si>
  <si>
    <t>SNC0395a</t>
  </si>
  <si>
    <t>SNC0396</t>
  </si>
  <si>
    <t>SNC0396a</t>
  </si>
  <si>
    <t>SNC0397</t>
  </si>
  <si>
    <t>SNC0397a</t>
  </si>
  <si>
    <t>SNC038ck</t>
    <phoneticPr fontId="1"/>
  </si>
  <si>
    <t>SNC03814a</t>
    <phoneticPr fontId="1"/>
  </si>
  <si>
    <t>SNC03811aa</t>
    <phoneticPr fontId="1"/>
  </si>
  <si>
    <t>SNC03811a11</t>
  </si>
  <si>
    <t>SNC03811a12</t>
  </si>
  <si>
    <t>SNC03811a13</t>
  </si>
  <si>
    <t>SNC03811a21</t>
  </si>
  <si>
    <t>SNC03811a22</t>
  </si>
  <si>
    <t>SNC03811a23</t>
  </si>
  <si>
    <t>SNC03811a31</t>
  </si>
  <si>
    <t>SNC03811a32</t>
  </si>
  <si>
    <t>SNC03811a33</t>
  </si>
  <si>
    <t>SNC03811bb</t>
  </si>
  <si>
    <t>SNC03811b11</t>
  </si>
  <si>
    <t>SNC03811b12</t>
  </si>
  <si>
    <t>SNC03811b13</t>
  </si>
  <si>
    <t>SNC03811b21</t>
  </si>
  <si>
    <t>SNC03811b22</t>
  </si>
  <si>
    <t>SNC03811b23</t>
  </si>
  <si>
    <t>SNC03811b31</t>
  </si>
  <si>
    <t>SNC03811b32</t>
  </si>
  <si>
    <t>SNC03811b33</t>
  </si>
  <si>
    <t>SNC03811cc</t>
  </si>
  <si>
    <t>SNC03811c11</t>
  </si>
  <si>
    <t>SNC03811c12</t>
  </si>
  <si>
    <t>SNC03811c13</t>
  </si>
  <si>
    <t>SNC03811c21</t>
  </si>
  <si>
    <t>SNC03811c22</t>
  </si>
  <si>
    <t>SNC03811c23</t>
  </si>
  <si>
    <t>SNC03811c31</t>
  </si>
  <si>
    <t>SNC03811c32</t>
  </si>
  <si>
    <t>SNC03811c33</t>
  </si>
  <si>
    <t>SNC03811</t>
    <phoneticPr fontId="1"/>
  </si>
  <si>
    <t>SNC03812aa</t>
  </si>
  <si>
    <t>SNC03812a11</t>
  </si>
  <si>
    <t>SNC03812a12</t>
  </si>
  <si>
    <t>SNC03812a13</t>
  </si>
  <si>
    <t>SNC03812a21</t>
  </si>
  <si>
    <t>SNC03812a22</t>
  </si>
  <si>
    <t>SNC03812a23</t>
  </si>
  <si>
    <t>SNC03812a31</t>
  </si>
  <si>
    <t>SNC03812a32</t>
  </si>
  <si>
    <t>SNC03812a33</t>
  </si>
  <si>
    <t>SNC03812a41</t>
  </si>
  <si>
    <t>SNC03812a42</t>
  </si>
  <si>
    <t>SNC03812a43</t>
  </si>
  <si>
    <t>SNC03812bb</t>
  </si>
  <si>
    <t>SNC03812b11</t>
  </si>
  <si>
    <t>SNC03812b12</t>
  </si>
  <si>
    <t>SNC03812b13</t>
  </si>
  <si>
    <t>SNC03812b21</t>
  </si>
  <si>
    <t>SNC03812b22</t>
  </si>
  <si>
    <t>SNC03812b23</t>
  </si>
  <si>
    <t>SNC03812b31</t>
  </si>
  <si>
    <t>SNC03812b32</t>
  </si>
  <si>
    <t>SNC03812b33</t>
  </si>
  <si>
    <t>SNC03812b41</t>
  </si>
  <si>
    <t>SNC03812b42</t>
  </si>
  <si>
    <t>SNC03812b43</t>
  </si>
  <si>
    <t>SNC03812cc</t>
  </si>
  <si>
    <t>SNC03812c11</t>
  </si>
  <si>
    <t>SNC03812c12</t>
  </si>
  <si>
    <t>SNC03812c13</t>
  </si>
  <si>
    <t>SNC03812c21</t>
  </si>
  <si>
    <t>SNC03812c22</t>
  </si>
  <si>
    <t>SNC03812c23</t>
  </si>
  <si>
    <t>SNC03812c31</t>
  </si>
  <si>
    <t>SNC03812c32</t>
  </si>
  <si>
    <t>SNC03812c33</t>
  </si>
  <si>
    <t>SNC03812c41</t>
  </si>
  <si>
    <t>SNC03812c42</t>
  </si>
  <si>
    <t>SNC03812c43</t>
  </si>
  <si>
    <t>SNC03813aa</t>
  </si>
  <si>
    <t>SNC03813a11</t>
  </si>
  <si>
    <t>SNC03813a12</t>
  </si>
  <si>
    <t>SNC03813a13</t>
  </si>
  <si>
    <t>SNC03813a21</t>
  </si>
  <si>
    <t>SNC03813a22</t>
  </si>
  <si>
    <t>SNC03813a23</t>
  </si>
  <si>
    <t>SNC03813a31</t>
  </si>
  <si>
    <t>SNC03813a32</t>
  </si>
  <si>
    <t>SNC03813a33</t>
  </si>
  <si>
    <t>SNC03813bb</t>
  </si>
  <si>
    <t>SNC03813b11</t>
  </si>
  <si>
    <t>SNC03813b12</t>
  </si>
  <si>
    <t>SNC03813b13</t>
  </si>
  <si>
    <t>SNC03813b21</t>
  </si>
  <si>
    <t>SNC03813b22</t>
  </si>
  <si>
    <t>SNC03813b23</t>
  </si>
  <si>
    <t>SNC03813b31</t>
  </si>
  <si>
    <t>SNC03813b32</t>
  </si>
  <si>
    <t>SNC03813b33</t>
  </si>
  <si>
    <t>SNC03813cc</t>
  </si>
  <si>
    <t>SNC03813c11</t>
  </si>
  <si>
    <t>SNC03813c12</t>
  </si>
  <si>
    <t>SNC03813c13</t>
  </si>
  <si>
    <t>SNC03813c21</t>
  </si>
  <si>
    <t>SNC03813c22</t>
  </si>
  <si>
    <t>SNC03813c23</t>
  </si>
  <si>
    <t>SNC03813c31</t>
  </si>
  <si>
    <t>SNC03813c32</t>
  </si>
  <si>
    <t>SNC03813c33</t>
  </si>
  <si>
    <t>▽上記が「有」の場合は工種ごとに「無」「下請」「自社」をプルダウンメニューから選択します</t>
    <rPh sb="11" eb="13">
      <t>コウシュ</t>
    </rPh>
    <rPh sb="17" eb="18">
      <t>ム</t>
    </rPh>
    <rPh sb="20" eb="22">
      <t>シタウ</t>
    </rPh>
    <rPh sb="24" eb="26">
      <t>ジシャ</t>
    </rPh>
    <phoneticPr fontId="5"/>
  </si>
  <si>
    <t>給与等総額(整数)</t>
    <rPh sb="0" eb="2">
      <t>キュウヨ</t>
    </rPh>
    <rPh sb="2" eb="3">
      <t>ナド</t>
    </rPh>
    <rPh sb="3" eb="5">
      <t>ソウガク</t>
    </rPh>
    <rPh sb="6" eb="8">
      <t>セイスウ</t>
    </rPh>
    <phoneticPr fontId="1"/>
  </si>
  <si>
    <t>SNCpayck</t>
    <phoneticPr fontId="1"/>
  </si>
  <si>
    <t>SNCpay0</t>
    <phoneticPr fontId="1"/>
  </si>
  <si>
    <t>SNCpay1</t>
  </si>
  <si>
    <t>SNCpay2</t>
  </si>
  <si>
    <t>SNCpay3</t>
  </si>
  <si>
    <t>SNCpay4</t>
  </si>
  <si>
    <t>SNCpay5</t>
  </si>
  <si>
    <t>SNCpay6</t>
  </si>
  <si>
    <t>正の整数値を入力してください。</t>
    <rPh sb="0" eb="1">
      <t>セイ</t>
    </rPh>
    <rPh sb="2" eb="5">
      <t>セイスウチ</t>
    </rPh>
    <rPh sb="6" eb="8">
      <t>ニュウリョク</t>
    </rPh>
    <phoneticPr fontId="5"/>
  </si>
  <si>
    <r>
      <t>調査票Ｇ列25行の⑦ 工事原価の額と不一致、一致する</t>
    </r>
    <r>
      <rPr>
        <sz val="10"/>
        <color rgb="FFFF0000"/>
        <rFont val="ＭＳ 明朝"/>
        <family val="1"/>
        <charset val="128"/>
      </rPr>
      <t>よう</t>
    </r>
    <r>
      <rPr>
        <sz val="10"/>
        <color theme="1"/>
        <rFont val="ＭＳ 明朝"/>
        <family val="1"/>
        <charset val="128"/>
      </rPr>
      <t>入力内容の訂正を願います。</t>
    </r>
    <rPh sb="0" eb="3">
      <t>チョウサヒョウ</t>
    </rPh>
    <rPh sb="4" eb="5">
      <t>レツ</t>
    </rPh>
    <rPh sb="7" eb="8">
      <t>ギョウ</t>
    </rPh>
    <rPh sb="16" eb="17">
      <t>ガク</t>
    </rPh>
    <rPh sb="18" eb="21">
      <t>フイッチ</t>
    </rPh>
    <rPh sb="22" eb="24">
      <t>イッチ</t>
    </rPh>
    <rPh sb="28" eb="30">
      <t>ニュウリョク</t>
    </rPh>
    <rPh sb="30" eb="32">
      <t>ナイヨウ</t>
    </rPh>
    <rPh sb="33" eb="35">
      <t>テイセイ</t>
    </rPh>
    <rPh sb="36" eb="37">
      <t>ネガ</t>
    </rPh>
    <phoneticPr fontId="5"/>
  </si>
  <si>
    <r>
      <t>完成工事原価報告書と調査票Ｇ列25行の⑦工事原価の額と不一致、一致する</t>
    </r>
    <r>
      <rPr>
        <sz val="10"/>
        <color rgb="FFFF0000"/>
        <rFont val="ＭＳ 明朝"/>
        <family val="1"/>
        <charset val="128"/>
      </rPr>
      <t>よう</t>
    </r>
    <r>
      <rPr>
        <sz val="10"/>
        <color theme="1"/>
        <rFont val="ＭＳ 明朝"/>
        <family val="1"/>
        <charset val="128"/>
      </rPr>
      <t>入力内容の訂正を願います。</t>
    </r>
    <rPh sb="0" eb="2">
      <t>カンセイ</t>
    </rPh>
    <rPh sb="2" eb="4">
      <t>コウジ</t>
    </rPh>
    <rPh sb="4" eb="6">
      <t>ゲンカ</t>
    </rPh>
    <rPh sb="6" eb="9">
      <t>ホウコクショ</t>
    </rPh>
    <rPh sb="10" eb="13">
      <t>チョウサヒョウ</t>
    </rPh>
    <rPh sb="14" eb="15">
      <t>レツ</t>
    </rPh>
    <rPh sb="17" eb="18">
      <t>ギョウ</t>
    </rPh>
    <rPh sb="25" eb="26">
      <t>ガク</t>
    </rPh>
    <rPh sb="27" eb="30">
      <t>フイッチ</t>
    </rPh>
    <rPh sb="31" eb="33">
      <t>イッチ</t>
    </rPh>
    <rPh sb="37" eb="39">
      <t>ニュウリョク</t>
    </rPh>
    <rPh sb="39" eb="41">
      <t>ナイヨウ</t>
    </rPh>
    <rPh sb="42" eb="44">
      <t>テイセイ</t>
    </rPh>
    <rPh sb="45" eb="46">
      <t>ネガ</t>
    </rPh>
    <phoneticPr fontId="5"/>
  </si>
  <si>
    <t>新コード（細目）・プルダウンの内容違いも含む</t>
    <rPh sb="0" eb="1">
      <t>シン</t>
    </rPh>
    <rPh sb="5" eb="7">
      <t>サイモク</t>
    </rPh>
    <rPh sb="15" eb="17">
      <t>ナイヨウ</t>
    </rPh>
    <rPh sb="17" eb="18">
      <t>チガ</t>
    </rPh>
    <rPh sb="20" eb="21">
      <t>フク</t>
    </rPh>
    <phoneticPr fontId="1"/>
  </si>
  <si>
    <r>
      <t>SNC01C1</t>
    </r>
    <r>
      <rPr>
        <sz val="10"/>
        <color rgb="FFFF0000"/>
        <rFont val="ＭＳ ゴシック"/>
        <family val="3"/>
        <charset val="128"/>
      </rPr>
      <t>ex</t>
    </r>
    <phoneticPr fontId="1"/>
  </si>
  <si>
    <r>
      <t>SNC01C2</t>
    </r>
    <r>
      <rPr>
        <sz val="10"/>
        <color rgb="FFFF0000"/>
        <rFont val="ＭＳ ゴシック"/>
        <family val="3"/>
        <charset val="128"/>
      </rPr>
      <t>ex</t>
    </r>
    <phoneticPr fontId="1"/>
  </si>
  <si>
    <r>
      <t>SNC01CB</t>
    </r>
    <r>
      <rPr>
        <sz val="10"/>
        <color rgb="FFFF0000"/>
        <rFont val="ＭＳ ゴシック"/>
        <family val="3"/>
        <charset val="128"/>
      </rPr>
      <t>ex</t>
    </r>
    <phoneticPr fontId="1"/>
  </si>
  <si>
    <t xml:space="preserve"> </t>
    <phoneticPr fontId="1"/>
  </si>
  <si>
    <t>(旧)法定福利費(SNC0472)</t>
    <rPh sb="1" eb="2">
      <t>キュウ</t>
    </rPh>
    <rPh sb="3" eb="7">
      <t>ホウテイフクリ</t>
    </rPh>
    <rPh sb="7" eb="8">
      <t>ヒ</t>
    </rPh>
    <phoneticPr fontId="1"/>
  </si>
  <si>
    <t>SNC0436_1</t>
    <phoneticPr fontId="1"/>
  </si>
  <si>
    <t>(旧)工事施設費(SNC03311)</t>
    <rPh sb="1" eb="2">
      <t>キュウ</t>
    </rPh>
    <rPh sb="3" eb="7">
      <t>コウジシセツ</t>
    </rPh>
    <rPh sb="7" eb="8">
      <t>ヒ</t>
    </rPh>
    <phoneticPr fontId="1"/>
  </si>
  <si>
    <t>(旧)工事施設費(SNC0336)</t>
    <rPh sb="1" eb="2">
      <t>キュウ</t>
    </rPh>
    <rPh sb="3" eb="7">
      <t>コウジシセツ</t>
    </rPh>
    <rPh sb="7" eb="8">
      <t>ヒ</t>
    </rPh>
    <phoneticPr fontId="1"/>
  </si>
  <si>
    <t>(旧)工事施設費(SNC0337)</t>
    <rPh sb="1" eb="2">
      <t>キュウ</t>
    </rPh>
    <rPh sb="3" eb="7">
      <t>コウジシセツ</t>
    </rPh>
    <rPh sb="7" eb="8">
      <t>ヒ</t>
    </rPh>
    <phoneticPr fontId="1"/>
  </si>
  <si>
    <t>(旧)工事施設費(SNC0338)</t>
    <rPh sb="1" eb="2">
      <t>キュウ</t>
    </rPh>
    <rPh sb="3" eb="7">
      <t>コウジシセツ</t>
    </rPh>
    <rPh sb="7" eb="8">
      <t>ヒ</t>
    </rPh>
    <phoneticPr fontId="1"/>
  </si>
  <si>
    <t>(旧)仮設建物費(SNC0321c1)</t>
    <phoneticPr fontId="1"/>
  </si>
  <si>
    <t>SNC0346_1</t>
    <phoneticPr fontId="1"/>
  </si>
  <si>
    <t>SNC0351_1</t>
    <phoneticPr fontId="1"/>
  </si>
  <si>
    <t>SNC0354_1</t>
    <phoneticPr fontId="1"/>
  </si>
  <si>
    <t>SNC0355_1</t>
    <phoneticPr fontId="1"/>
  </si>
  <si>
    <t>SNC037a</t>
  </si>
  <si>
    <t>SNC0370</t>
    <phoneticPr fontId="1"/>
  </si>
  <si>
    <t>SNCpay001</t>
  </si>
  <si>
    <t>SNCpay002</t>
  </si>
  <si>
    <t>SNCpay003</t>
  </si>
  <si>
    <t>SNCpay004</t>
  </si>
  <si>
    <t>SNCpay005</t>
  </si>
  <si>
    <t>SNCpay006</t>
  </si>
  <si>
    <t>SNCpay007</t>
  </si>
  <si>
    <t>SNCpay008</t>
  </si>
  <si>
    <t>SNCpay009</t>
  </si>
  <si>
    <t>SNCpay010</t>
  </si>
  <si>
    <t>SNCpay011</t>
  </si>
  <si>
    <t>SNCpay012</t>
  </si>
  <si>
    <t>SNCpay013</t>
  </si>
  <si>
    <t>SNCpay014</t>
  </si>
  <si>
    <t>SNCpay015</t>
  </si>
  <si>
    <t>SNCpay016</t>
  </si>
  <si>
    <t>SNCpay017</t>
  </si>
  <si>
    <t>SNCpay018</t>
  </si>
  <si>
    <t>SNCpay019</t>
  </si>
  <si>
    <t>SNCpay020</t>
  </si>
  <si>
    <t>SNCpay021</t>
  </si>
  <si>
    <t>SNCpay022</t>
  </si>
  <si>
    <t>SNCpay023</t>
  </si>
  <si>
    <t>SNCpay024</t>
  </si>
  <si>
    <t>SNCpay025</t>
  </si>
  <si>
    <t>SNCpay026</t>
  </si>
  <si>
    <t>SNCpay027</t>
  </si>
  <si>
    <t>SNCpay028</t>
  </si>
  <si>
    <t>SNCpay029</t>
  </si>
  <si>
    <t>SNCpay030</t>
  </si>
  <si>
    <t>SNCpay101</t>
  </si>
  <si>
    <t>SNCpay102</t>
  </si>
  <si>
    <t>SNCpay103</t>
  </si>
  <si>
    <t>SNCpay104</t>
  </si>
  <si>
    <t>SNCpay105</t>
  </si>
  <si>
    <t>SNCpay106</t>
  </si>
  <si>
    <t>SNCpay107</t>
  </si>
  <si>
    <t>SNCpay108</t>
  </si>
  <si>
    <t>SNCpay109</t>
  </si>
  <si>
    <t>SNCpay110</t>
  </si>
  <si>
    <t>SNCpay111</t>
  </si>
  <si>
    <t>SNCpay112</t>
  </si>
  <si>
    <t>SNCpay113</t>
  </si>
  <si>
    <t>SNCpay114</t>
  </si>
  <si>
    <t>SNCpay115</t>
  </si>
  <si>
    <t>SNCpay116</t>
  </si>
  <si>
    <t>SNCpay117</t>
  </si>
  <si>
    <t>SNCpay118</t>
  </si>
  <si>
    <t>SNCpay119</t>
  </si>
  <si>
    <t>SNCpay120</t>
  </si>
  <si>
    <t>SNCpay121</t>
  </si>
  <si>
    <t>SNCpay122</t>
  </si>
  <si>
    <t>SNCpay123</t>
  </si>
  <si>
    <t>SNCpay124</t>
  </si>
  <si>
    <t>SNCpay125</t>
  </si>
  <si>
    <t>SNCpay126</t>
  </si>
  <si>
    <t>SNCpay127</t>
  </si>
  <si>
    <t>SNCpay128</t>
  </si>
  <si>
    <t>SNCpay129</t>
  </si>
  <si>
    <t>SNCpay130</t>
  </si>
  <si>
    <t xml:space="preserve">-3-1 道路占用･使用料 </t>
    <rPh sb="5" eb="7">
      <t>ドウロ</t>
    </rPh>
    <rPh sb="7" eb="9">
      <t>センヨウ</t>
    </rPh>
    <rPh sb="10" eb="13">
      <t>シヨウリョウ</t>
    </rPh>
    <phoneticPr fontId="4"/>
  </si>
  <si>
    <t>-3-2 道路占用(準備･復旧)</t>
    <phoneticPr fontId="5"/>
  </si>
  <si>
    <t>道路占用料（道路法）及び道路使用許可申請手数料（道路交通法）を入力します。</t>
  </si>
  <si>
    <t>道路占用のための準備、現状復旧費に要した費用を入力します。</t>
  </si>
  <si>
    <t>･</t>
    <phoneticPr fontId="1"/>
  </si>
  <si>
    <t>SNC031401</t>
    <phoneticPr fontId="1"/>
  </si>
  <si>
    <t>SNC031402</t>
    <phoneticPr fontId="1"/>
  </si>
  <si>
    <r>
      <t>道路占用･使用料</t>
    </r>
    <r>
      <rPr>
        <sz val="8"/>
        <color theme="1"/>
        <rFont val="ＭＳ ゴシック"/>
        <family val="3"/>
        <charset val="128"/>
      </rPr>
      <t>(24.12版分割)</t>
    </r>
    <rPh sb="14" eb="15">
      <t>バン</t>
    </rPh>
    <rPh sb="15" eb="17">
      <t>ブンカツ</t>
    </rPh>
    <phoneticPr fontId="1"/>
  </si>
  <si>
    <r>
      <t>道路占用(準備･復旧)</t>
    </r>
    <r>
      <rPr>
        <sz val="8"/>
        <color theme="1"/>
        <rFont val="ＭＳ ゴシック"/>
        <family val="3"/>
        <charset val="128"/>
      </rPr>
      <t>(24.12版分割)</t>
    </r>
    <phoneticPr fontId="1"/>
  </si>
  <si>
    <t>06:その他の構造</t>
    <rPh sb="7" eb="9">
      <t>コウゾウ</t>
    </rPh>
    <phoneticPr fontId="1"/>
  </si>
  <si>
    <t>完全週休２日</t>
    <rPh sb="0" eb="2">
      <t>カンゼン</t>
    </rPh>
    <rPh sb="2" eb="4">
      <t>シュウキュウ</t>
    </rPh>
    <rPh sb="5" eb="6">
      <t>ニチ</t>
    </rPh>
    <phoneticPr fontId="4"/>
  </si>
  <si>
    <t>費用</t>
    <rPh sb="0" eb="2">
      <t>ヒヨウ</t>
    </rPh>
    <phoneticPr fontId="1"/>
  </si>
  <si>
    <t>感染予防対策</t>
    <rPh sb="0" eb="2">
      <t>カンセン</t>
    </rPh>
    <rPh sb="2" eb="4">
      <t>ヨボウ</t>
    </rPh>
    <rPh sb="4" eb="6">
      <t>タイサク</t>
    </rPh>
    <phoneticPr fontId="4"/>
  </si>
  <si>
    <t>遠隔地からの調達</t>
  </si>
  <si>
    <t>上記以外</t>
  </si>
  <si>
    <t>建築工事がある場合は、最終契約額(税抜き)と工期を入力します。　　　工期入力例：2023/6/30（半角）</t>
    <rPh sb="0" eb="2">
      <t>ケンチク</t>
    </rPh>
    <rPh sb="34" eb="36">
      <t>コウキ</t>
    </rPh>
    <rPh sb="36" eb="38">
      <t>ニュウリョク</t>
    </rPh>
    <rPh sb="38" eb="39">
      <t>レイ</t>
    </rPh>
    <rPh sb="50" eb="52">
      <t>ハンカク</t>
    </rPh>
    <phoneticPr fontId="3"/>
  </si>
  <si>
    <t xml:space="preserve">上記で選定した移動式揚重機の定格総荷重別の「設置台数(台)」「設置期間(月)」「定格総荷重(ｔ)」を記入します。
１種類の機種において、機種能力の違い及び設置期間の違いについて、４種類まで入力できます。
</t>
    <rPh sb="7" eb="9">
      <t>イドウ</t>
    </rPh>
    <rPh sb="58" eb="60">
      <t>シュルイ</t>
    </rPh>
    <rPh sb="61" eb="63">
      <t>キシュ</t>
    </rPh>
    <rPh sb="68" eb="70">
      <t>キシュ</t>
    </rPh>
    <rPh sb="70" eb="72">
      <t>ノウリョク</t>
    </rPh>
    <rPh sb="73" eb="74">
      <t>チガ</t>
    </rPh>
    <rPh sb="75" eb="76">
      <t>オヨ</t>
    </rPh>
    <rPh sb="77" eb="81">
      <t>セッチキカン</t>
    </rPh>
    <rPh sb="82" eb="83">
      <t>チガ</t>
    </rPh>
    <rPh sb="90" eb="92">
      <t>シュルイ</t>
    </rPh>
    <rPh sb="94" eb="96">
      <t>ニュウリョク</t>
    </rPh>
    <phoneticPr fontId="3"/>
  </si>
  <si>
    <t xml:space="preserve">上記で選定したその他の揚重機の定格総荷重別の「設置台数(台)」「設置期間(月)」「定格総荷重(ｔ)」を記入します。
１種類の機種において、機種能力の違い及び設置期間の違いについて、３種類まで入力できます。
</t>
    <rPh sb="9" eb="10">
      <t>タ</t>
    </rPh>
    <rPh sb="69" eb="71">
      <t>キシュ</t>
    </rPh>
    <rPh sb="71" eb="73">
      <t>ノウリョク</t>
    </rPh>
    <rPh sb="74" eb="75">
      <t>チガ</t>
    </rPh>
    <rPh sb="76" eb="77">
      <t>オヨ</t>
    </rPh>
    <rPh sb="78" eb="82">
      <t>セッチキカン</t>
    </rPh>
    <rPh sb="83" eb="84">
      <t>チガ</t>
    </rPh>
    <rPh sb="91" eb="93">
      <t>シュルイ</t>
    </rPh>
    <rPh sb="95" eb="97">
      <t>ニュウリョク</t>
    </rPh>
    <phoneticPr fontId="3"/>
  </si>
  <si>
    <t>工事現場における週休２日の実施について、「有・無・対象外」を選択します。</t>
    <rPh sb="13" eb="15">
      <t>ジッシ</t>
    </rPh>
    <rPh sb="21" eb="22">
      <t>タモツ</t>
    </rPh>
    <rPh sb="23" eb="24">
      <t>ム</t>
    </rPh>
    <rPh sb="25" eb="28">
      <t>タイショウガイ</t>
    </rPh>
    <rPh sb="30" eb="32">
      <t>センタク</t>
    </rPh>
    <phoneticPr fontId="3"/>
  </si>
  <si>
    <r>
      <t>現場労働者及び現場雇用労働者のための</t>
    </r>
    <r>
      <rPr>
        <b/>
        <sz val="10"/>
        <color theme="1"/>
        <rFont val="ＭＳ 明朝"/>
        <family val="1"/>
        <charset val="128"/>
      </rPr>
      <t>休憩施設等</t>
    </r>
    <r>
      <rPr>
        <sz val="10"/>
        <color theme="1"/>
        <rFont val="ＭＳ 明朝"/>
        <family val="1"/>
        <charset val="128"/>
      </rPr>
      <t xml:space="preserve">の設置費用、設置規模、設置期間及び設置場所について入力します。
</t>
    </r>
    <phoneticPr fontId="3"/>
  </si>
  <si>
    <r>
      <t>現場労働者及び現場雇用労働者のための</t>
    </r>
    <r>
      <rPr>
        <b/>
        <sz val="10"/>
        <color theme="1"/>
        <rFont val="ＭＳ 明朝"/>
        <family val="1"/>
        <charset val="128"/>
      </rPr>
      <t>快適便所</t>
    </r>
    <r>
      <rPr>
        <sz val="10"/>
        <color theme="1"/>
        <rFont val="ＭＳ 明朝"/>
        <family val="1"/>
        <charset val="128"/>
      </rPr>
      <t xml:space="preserve">の設置費用、設置規模、設置期間及び設置場所について入力します。
</t>
    </r>
    <phoneticPr fontId="3"/>
  </si>
  <si>
    <r>
      <t>現場労働者及び現場雇用労働者のための</t>
    </r>
    <r>
      <rPr>
        <b/>
        <sz val="10"/>
        <color theme="1"/>
        <rFont val="ＭＳ 明朝"/>
        <family val="1"/>
        <charset val="128"/>
      </rPr>
      <t>シャワー室</t>
    </r>
    <r>
      <rPr>
        <sz val="10"/>
        <color theme="1"/>
        <rFont val="ＭＳ 明朝"/>
        <family val="1"/>
        <charset val="128"/>
      </rPr>
      <t xml:space="preserve">の設置費用、設置規模、設置期間及び設置場所について入力します。
</t>
    </r>
    <phoneticPr fontId="3"/>
  </si>
  <si>
    <t xml:space="preserve">-1～-8の項目以外で環境安全費として計上した金額とその内容を入力します。
</t>
    <rPh sb="10" eb="14">
      <t>カンキョウアンゼン</t>
    </rPh>
    <phoneticPr fontId="3"/>
  </si>
  <si>
    <t>施工中の仮設電気使用料の額を入力します。（引き込み負担金は除く)　発電機の場合は、その燃料費を入力します。</t>
    <phoneticPr fontId="3"/>
  </si>
  <si>
    <t xml:space="preserve">-1～-4の項目以外で動力用水光熱費として計上した金額とその内容を入力します。
</t>
    <phoneticPr fontId="5"/>
  </si>
  <si>
    <t xml:space="preserve">-1～-3の項目以外で屋外整理清掃費として計上した金額とその内容を入力します。
</t>
    <phoneticPr fontId="5"/>
  </si>
  <si>
    <t xml:space="preserve">-1～-3の項目以外で機械器具費として計上した金額とその内容を入力します。無い場合は金額欄に「0」を入力します。
なお、高所作業車の費用は直接工事費に加算します。
</t>
    <rPh sb="10" eb="12">
      <t>キカイ</t>
    </rPh>
    <rPh sb="12" eb="14">
      <t>キグ</t>
    </rPh>
    <rPh sb="59" eb="61">
      <t>コウショ</t>
    </rPh>
    <rPh sb="65" eb="67">
      <t>ヒヨウ</t>
    </rPh>
    <rPh sb="69" eb="71">
      <t>チョクセツ</t>
    </rPh>
    <rPh sb="70" eb="73">
      <t>コウジヒ</t>
    </rPh>
    <rPh sb="74" eb="76">
      <t>カサン</t>
    </rPh>
    <phoneticPr fontId="3"/>
  </si>
  <si>
    <t>ｼﾞｪｯﾄﾋｰﾀｰ、水中ﾎﾟﾝﾌﾟ、送風設備、除湿機等があれば、それらに要した費用（損料及び運転費）を入力します。　　
無い場合は金額欄に「0」を入力します。</t>
    <rPh sb="10" eb="12">
      <t>スイチュウ</t>
    </rPh>
    <phoneticPr fontId="3"/>
  </si>
  <si>
    <t xml:space="preserve">-1～-4の項目以外で情報システム費として計上した金額とそのシステム名を入力します。
</t>
    <rPh sb="10" eb="12">
      <t>ジョウホウ</t>
    </rPh>
    <rPh sb="33" eb="34">
      <t>メイ</t>
    </rPh>
    <phoneticPr fontId="3"/>
  </si>
  <si>
    <t>Ⅱ～Ⅳを対象に、賃金以外の食事、通勤等に要した費用を入力します。</t>
    <rPh sb="8" eb="10">
      <t>チンギン</t>
    </rPh>
    <rPh sb="10" eb="12">
      <t>イガイ</t>
    </rPh>
    <rPh sb="13" eb="15">
      <t>ショクジ</t>
    </rPh>
    <rPh sb="16" eb="18">
      <t>ツウキン</t>
    </rPh>
    <rPh sb="18" eb="19">
      <t>トウ</t>
    </rPh>
    <rPh sb="20" eb="21">
      <t>ヨウ</t>
    </rPh>
    <rPh sb="23" eb="25">
      <t>ヒヨウ</t>
    </rPh>
    <rPh sb="26" eb="28">
      <t>ニュウリョク</t>
    </rPh>
    <phoneticPr fontId="3"/>
  </si>
  <si>
    <t>上記が「有」の場合は、「完全週休2日・月単位の週休2日・通期の週休2日」を選択します。
・完全週休２日：対象期間内の全ての週ごとに現場閉所（現場休息）日数が２日以上の水準に達している工事
・月単位の週休２日：対象期間内の全ての月ごとに現場閉所（現場休息）日数の割合が28.5%以上の水準に達している工事
・通期の週休２日：対象期間内の現場閉所（現場休息）日数の割合が28.5%以上の水準に達している工事</t>
    <rPh sb="12" eb="18">
      <t>カンゼンシュウキュウフツカ</t>
    </rPh>
    <rPh sb="19" eb="22">
      <t>ツキタンイ</t>
    </rPh>
    <rPh sb="23" eb="27">
      <t>シュウキュウフツカ</t>
    </rPh>
    <rPh sb="28" eb="30">
      <t>ツウキ</t>
    </rPh>
    <rPh sb="31" eb="35">
      <t>シュウキュウフツカ</t>
    </rPh>
    <rPh sb="37" eb="39">
      <t>センタク</t>
    </rPh>
    <rPh sb="113" eb="114">
      <t>ツキ</t>
    </rPh>
    <rPh sb="130" eb="132">
      <t>ワリアイ</t>
    </rPh>
    <phoneticPr fontId="3"/>
  </si>
  <si>
    <t xml:space="preserve">-1～-5,-6-1の項目以外で仮設建物費として計上した金額とその内容を入力します。
</t>
    <rPh sb="17" eb="19">
      <t>タテモノ</t>
    </rPh>
    <phoneticPr fontId="3"/>
  </si>
  <si>
    <t>試験費等のうち、直接工事に含まれている場合は除きます。また、該当しない項目は金額欄に「0」を入力します。</t>
    <rPh sb="0" eb="3">
      <t>シケンヒ</t>
    </rPh>
    <rPh sb="3" eb="4">
      <t>ナド</t>
    </rPh>
    <rPh sb="35" eb="37">
      <t>コウモク</t>
    </rPh>
    <phoneticPr fontId="3"/>
  </si>
  <si>
    <t>Ⅱ現場雇用従業員～Ⅳ現場労働者を対象とした労務管理に要する費用を入力します。該当しない項目は金額欄に「0」を入力します。</t>
    <rPh sb="21" eb="23">
      <t>ロウム</t>
    </rPh>
    <rPh sb="23" eb="25">
      <t>カンリ</t>
    </rPh>
    <rPh sb="26" eb="27">
      <t>ヨウ</t>
    </rPh>
    <rPh sb="29" eb="31">
      <t>ヒヨウ</t>
    </rPh>
    <rPh sb="32" eb="34">
      <t>ニュウリョク</t>
    </rPh>
    <rPh sb="43" eb="45">
      <t>コウモク</t>
    </rPh>
    <rPh sb="46" eb="49">
      <t>キンガクラン</t>
    </rPh>
    <rPh sb="54" eb="56">
      <t>ニュウリョク</t>
    </rPh>
    <phoneticPr fontId="3"/>
  </si>
  <si>
    <t>各種、租税公課を入力します。該当しない項目は金額欄に「0」を入力します。</t>
    <rPh sb="0" eb="2">
      <t>カクシュ</t>
    </rPh>
    <rPh sb="3" eb="7">
      <t>ソゼイコウカ</t>
    </rPh>
    <rPh sb="8" eb="10">
      <t>ニュウリョク</t>
    </rPh>
    <phoneticPr fontId="3"/>
  </si>
  <si>
    <t>各種保険料について、月割り計算のため算定式を用いて入力する場合は、以下の要領で入力してください。　　　
＝ＲＯＵＮＤ（年間費用÷12×必要月数(工期月数),０）　　該当しない項目は金額欄に「0」を入力します。</t>
    <rPh sb="0" eb="2">
      <t>カクシュ</t>
    </rPh>
    <rPh sb="2" eb="5">
      <t>ホケンリョウ</t>
    </rPh>
    <rPh sb="10" eb="12">
      <t>ツキワ</t>
    </rPh>
    <rPh sb="13" eb="15">
      <t>ケイサン</t>
    </rPh>
    <rPh sb="18" eb="21">
      <t>サンテイシキ</t>
    </rPh>
    <rPh sb="22" eb="23">
      <t>モチ</t>
    </rPh>
    <rPh sb="25" eb="27">
      <t>ニュウリョク</t>
    </rPh>
    <rPh sb="29" eb="31">
      <t>バアイ</t>
    </rPh>
    <rPh sb="33" eb="35">
      <t>イカ</t>
    </rPh>
    <rPh sb="36" eb="38">
      <t>ヨウリョウ</t>
    </rPh>
    <rPh sb="39" eb="41">
      <t>ニュウリョク</t>
    </rPh>
    <rPh sb="59" eb="63">
      <t>ネンカンヒヨウ</t>
    </rPh>
    <rPh sb="67" eb="69">
      <t>ヒツヨウ</t>
    </rPh>
    <rPh sb="69" eb="71">
      <t>ツキスウ</t>
    </rPh>
    <rPh sb="72" eb="74">
      <t>コウキ</t>
    </rPh>
    <rPh sb="74" eb="76">
      <t>ツキスウ</t>
    </rPh>
    <rPh sb="87" eb="89">
      <t>コウモク</t>
    </rPh>
    <phoneticPr fontId="3"/>
  </si>
  <si>
    <r>
      <t>施工図作成等の外注費用を入力します。</t>
    </r>
    <r>
      <rPr>
        <sz val="10"/>
        <rFont val="ＭＳ 明朝"/>
        <family val="1"/>
        <charset val="128"/>
      </rPr>
      <t>本支店の支援を受けた場合は「⑫-5-1 その他（原価性経費配賦額）」に入力します。現場従業員が施工図等を作成した場合は、別表の「従業員給与手当」として計上します。</t>
    </r>
    <r>
      <rPr>
        <b/>
        <sz val="10"/>
        <rFont val="ＭＳ 明朝"/>
        <family val="1"/>
        <charset val="128"/>
      </rPr>
      <t>無い場合は金額欄に「0」を入力します。</t>
    </r>
    <rPh sb="5" eb="6">
      <t>ナド</t>
    </rPh>
    <rPh sb="7" eb="9">
      <t>ガイチュウ</t>
    </rPh>
    <rPh sb="9" eb="11">
      <t>ヒヨウ</t>
    </rPh>
    <rPh sb="12" eb="14">
      <t>ニュウリョク</t>
    </rPh>
    <phoneticPr fontId="3"/>
  </si>
  <si>
    <t>共益費以外に自社において「共通仮設費」として支出した額がある場合「有」を選択</t>
    <rPh sb="22" eb="24">
      <t>シシュツ</t>
    </rPh>
    <rPh sb="30" eb="32">
      <t>バアイ</t>
    </rPh>
    <rPh sb="33" eb="34">
      <t>アリ</t>
    </rPh>
    <rPh sb="36" eb="38">
      <t>センタク</t>
    </rPh>
    <phoneticPr fontId="5"/>
  </si>
  <si>
    <t>共益費以外に自社において「共通仮設費」として支出した額があるかを選択してください。</t>
    <rPh sb="22" eb="24">
      <t>シシュツ</t>
    </rPh>
    <rPh sb="32" eb="34">
      <t>センタク</t>
    </rPh>
    <phoneticPr fontId="5"/>
  </si>
  <si>
    <t>4.新営(受・調査票)EMV(住宅用)</t>
    <phoneticPr fontId="1"/>
  </si>
  <si>
    <t>4.新営(受・調査票)EMV(住宅用)</t>
    <phoneticPr fontId="5"/>
  </si>
  <si>
    <r>
      <t>　本調査は、受注者による住宅工事の実施状況を費用の面から把握することにより、住宅工事における工事費積算に用いる「公共住宅建設工事積算基準」のより一層の適正化をはかるため実施するものです。
　調査は、共通仮設費及び現場管理費の実態を調査するもので、</t>
    </r>
    <r>
      <rPr>
        <b/>
        <sz val="10"/>
        <rFont val="ＭＳ 明朝"/>
        <family val="1"/>
        <charset val="128"/>
      </rPr>
      <t>調査の分析結果を基に「公共住宅建設工事積算基準」等の妥当性の確認・改定</t>
    </r>
    <r>
      <rPr>
        <sz val="10"/>
        <rFont val="ＭＳ 明朝"/>
        <family val="1"/>
        <charset val="128"/>
      </rPr>
      <t>を行うこととしております。</t>
    </r>
    <phoneticPr fontId="1"/>
  </si>
  <si>
    <t>　ここで主な調査範囲となる共通仮設費及び現場管理費の区分については、「公共住宅建設工事積算基準」に基づくものであり、その具体的な内容については各調査票に示す項目及び内容になります。
　なお、工事原価は、「公共住宅建設工事積算基準」と「建設業会計」の双方にある概念ですので、対象とする範囲は図－１に示すとおり同じ範囲になります。</t>
    <rPh sb="62" eb="63">
      <t>テキ</t>
    </rPh>
    <phoneticPr fontId="1"/>
  </si>
  <si>
    <t>　ただし、本調査範囲である共通仮設費及び現場管理費については、「公共住宅建設工事積算基準」に基づくものでありまして、その内容については調査票に示すとおりになります。</t>
    <phoneticPr fontId="1"/>
  </si>
  <si>
    <t>　調査票は、監督職員より電子ﾃﾞｰﾀ（Excelﾌｧｲﾙ）を配布させていただきますので、必要事項を記入（入力）のうえ、電子データを監督職員へご提出お願いいたします。また、完成工事原価報告書及び工事実施工程表につきましても、併せてご提出をお願いいたします。</t>
    <rPh sb="111" eb="112">
      <t>アワ</t>
    </rPh>
    <phoneticPr fontId="1"/>
  </si>
  <si>
    <r>
      <t>　工期などの入力は、西暦年月日で入力します。</t>
    </r>
    <r>
      <rPr>
        <b/>
        <sz val="10"/>
        <rFont val="ＭＳ 明朝"/>
        <family val="1"/>
        <charset val="128"/>
      </rPr>
      <t>入力例　2026/10/1（半角）</t>
    </r>
    <phoneticPr fontId="1"/>
  </si>
  <si>
    <t>　本工事の費用について、「公共住宅建設工事積算基準」の共通仮設費と現場管理費の両方に供する費用が合算で会計処理又は支払処理されている場合は、金額を分離して該当する共通仮設費又は現場管理費のそれぞれの項目の内訳に金額を入力してください。</t>
    <rPh sb="15" eb="17">
      <t>ジュウタク</t>
    </rPh>
    <rPh sb="17" eb="19">
      <t>ケンセツ</t>
    </rPh>
    <phoneticPr fontId="1"/>
  </si>
  <si>
    <t>４．共通費実態調査票（設備新営工事・受注者用）</t>
    <rPh sb="11" eb="13">
      <t>セツビ</t>
    </rPh>
    <phoneticPr fontId="2"/>
  </si>
  <si>
    <t>2026.6版</t>
    <rPh sb="6" eb="7">
      <t>バン</t>
    </rPh>
    <phoneticPr fontId="66"/>
  </si>
  <si>
    <t>令和７年</t>
    <rPh sb="0" eb="2">
      <t>レイワ</t>
    </rPh>
    <rPh sb="3" eb="4">
      <t>ネン</t>
    </rPh>
    <phoneticPr fontId="31"/>
  </si>
  <si>
    <t>令和８年</t>
    <rPh sb="0" eb="2">
      <t>レイワ</t>
    </rPh>
    <rPh sb="3" eb="4">
      <t>ネン</t>
    </rPh>
    <phoneticPr fontId="31"/>
  </si>
  <si>
    <t>令和６年</t>
    <rPh sb="0" eb="2">
      <t>レイワ</t>
    </rPh>
    <rPh sb="3" eb="4">
      <t>ネン</t>
    </rPh>
    <phoneticPr fontId="31"/>
  </si>
  <si>
    <t>令和９年</t>
    <rPh sb="0" eb="2">
      <t>レイワ</t>
    </rPh>
    <rPh sb="3" eb="4">
      <t>ネン</t>
    </rPh>
    <phoneticPr fontId="31"/>
  </si>
  <si>
    <t>○○○○○○住宅建築工事　　実施工程表</t>
    <rPh sb="6" eb="8">
      <t>ジュウタク</t>
    </rPh>
    <rPh sb="8" eb="10">
      <t>ケンチク</t>
    </rPh>
    <rPh sb="10" eb="12">
      <t>コウジ</t>
    </rPh>
    <rPh sb="14" eb="16">
      <t>ジッシ</t>
    </rPh>
    <rPh sb="16" eb="18">
      <t>コウテイ</t>
    </rPh>
    <rPh sb="18" eb="19">
      <t>ヒョウ</t>
    </rPh>
    <phoneticPr fontId="31"/>
  </si>
  <si>
    <t>2026.6版</t>
    <rPh sb="6" eb="7">
      <t>バン</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</si>
</sst>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ページ&quot;"/>
    <numFmt numFmtId="177" formatCode="00"/>
    <numFmt numFmtId="178" formatCode="#,##0.0"/>
    <numFmt numFmtId="179" formatCode="#,##0;&quot;▲ &quot;#,##0"/>
    <numFmt numFmtId="180" formatCode="yy"/>
    <numFmt numFmtId="181" formatCode="[$-F800]dddd\,\ mmmm\ dd\,\ yyyy"/>
    <numFmt numFmtId="182" formatCode="m"/>
  </numFmts>
  <fonts count="103">
    <font>
      <sz val="10"/>
      <color theme="1"/>
      <name val="ＭＳ ゴシック"/>
      <family val="2"/>
      <charset val="128"/>
    </font>
    <font>
      <sz val="6"/>
      <name val="ＭＳ ゴシック"/>
      <family val="2"/>
      <charset val="128"/>
    </font>
    <font>
      <b/>
      <sz val="10"/>
      <color theme="1"/>
      <name val="ＭＳ ゴシック"/>
      <family val="3"/>
      <charset val="128"/>
    </font>
    <font>
      <sz val="11"/>
      <name val="ＭＳ 明朝"/>
      <family val="1"/>
      <charset val="128"/>
    </font>
    <font>
      <sz val="10"/>
      <color theme="1"/>
      <name val="ＭＳ ゴシック"/>
      <family val="2"/>
      <charset val="128"/>
    </font>
    <font>
      <sz val="10"/>
      <name val="ＭＳ 明朝"/>
      <family val="1"/>
      <charset val="128"/>
    </font>
    <font>
      <sz val="9"/>
      <color indexed="81"/>
      <name val="MS P ゴシック"/>
      <family val="3"/>
      <charset val="128"/>
    </font>
    <font>
      <b/>
      <sz val="9"/>
      <color indexed="81"/>
      <name val="MS P ゴシック"/>
      <family val="3"/>
      <charset val="128"/>
    </font>
    <font>
      <b/>
      <sz val="10"/>
      <name val="ＭＳ 明朝"/>
      <family val="1"/>
      <charset val="128"/>
    </font>
    <font>
      <sz val="11"/>
      <color rgb="FF006100"/>
      <name val="ＭＳ ゴシック"/>
      <family val="2"/>
      <charset val="128"/>
    </font>
    <font>
      <sz val="10"/>
      <color theme="1"/>
      <name val="ＭＳ 明朝"/>
      <family val="1"/>
      <charset val="128"/>
    </font>
    <font>
      <b/>
      <sz val="10"/>
      <color theme="1"/>
      <name val="ＭＳ 明朝"/>
      <family val="1"/>
      <charset val="128"/>
    </font>
    <font>
      <sz val="12"/>
      <color theme="1"/>
      <name val="ＭＳ 明朝"/>
      <family val="1"/>
      <charset val="128"/>
    </font>
    <font>
      <b/>
      <sz val="10"/>
      <color rgb="FFFF0000"/>
      <name val="ＭＳ 明朝"/>
      <family val="1"/>
      <charset val="128"/>
    </font>
    <font>
      <sz val="11"/>
      <color theme="1"/>
      <name val="ＭＳ 明朝"/>
      <family val="1"/>
      <charset val="128"/>
    </font>
    <font>
      <sz val="9"/>
      <color theme="1"/>
      <name val="ＭＳ 明朝"/>
      <family val="1"/>
      <charset val="128"/>
    </font>
    <font>
      <b/>
      <u/>
      <sz val="10"/>
      <color theme="1"/>
      <name val="ＭＳ 明朝"/>
      <family val="1"/>
      <charset val="128"/>
    </font>
    <font>
      <b/>
      <sz val="13"/>
      <color theme="3"/>
      <name val="ＭＳ ゴシック"/>
      <family val="2"/>
      <charset val="128"/>
    </font>
    <font>
      <b/>
      <sz val="10"/>
      <name val="ＭＳ ゴシック"/>
      <family val="3"/>
      <charset val="128"/>
    </font>
    <font>
      <sz val="10"/>
      <name val="ＭＳ ゴシック"/>
      <family val="3"/>
      <charset val="128"/>
    </font>
    <font>
      <sz val="10"/>
      <color rgb="FFFF0000"/>
      <name val="ＭＳ 明朝"/>
      <family val="1"/>
      <charset val="128"/>
    </font>
    <font>
      <b/>
      <sz val="10"/>
      <color theme="1"/>
      <name val="ＭＳ ゴシック"/>
      <family val="2"/>
      <charset val="128"/>
    </font>
    <font>
      <b/>
      <sz val="12"/>
      <color theme="1"/>
      <name val="ＭＳ ゴシック"/>
      <family val="3"/>
      <charset val="128"/>
    </font>
    <font>
      <b/>
      <sz val="10"/>
      <color rgb="FF00B050"/>
      <name val="ＭＳ 明朝"/>
      <family val="1"/>
      <charset val="128"/>
    </font>
    <font>
      <b/>
      <sz val="12"/>
      <color rgb="FFFF0000"/>
      <name val="ＭＳ ゴシック"/>
      <family val="3"/>
      <charset val="128"/>
    </font>
    <font>
      <sz val="10"/>
      <color theme="0"/>
      <name val="ＭＳ 明朝"/>
      <family val="1"/>
      <charset val="128"/>
    </font>
    <font>
      <sz val="8"/>
      <color theme="1"/>
      <name val="ＭＳ ゴシック"/>
      <family val="3"/>
      <charset val="128"/>
    </font>
    <font>
      <b/>
      <sz val="10"/>
      <color rgb="FFFF0000"/>
      <name val="ＭＳ ゴシック"/>
      <family val="3"/>
      <charset val="128"/>
    </font>
    <font>
      <sz val="11"/>
      <name val="ＭＳ Ｐゴシック"/>
      <family val="3"/>
      <charset val="128"/>
    </font>
    <font>
      <b/>
      <sz val="14"/>
      <color theme="1"/>
      <name val="明朝"/>
      <family val="1"/>
      <charset val="128"/>
    </font>
    <font>
      <sz val="9"/>
      <color theme="1"/>
      <name val="ＭＳ Ｐ明朝"/>
      <family val="1"/>
      <charset val="128"/>
    </font>
    <font>
      <sz val="6"/>
      <name val="ＭＳ Ｐゴシック"/>
      <family val="3"/>
      <charset val="128"/>
    </font>
    <font>
      <sz val="10"/>
      <color theme="1"/>
      <name val="明朝"/>
      <family val="1"/>
      <charset val="128"/>
    </font>
    <font>
      <b/>
      <sz val="11"/>
      <color theme="1"/>
      <name val="ＭＳ 明朝"/>
      <family val="1"/>
      <charset val="128"/>
    </font>
    <font>
      <b/>
      <sz val="24"/>
      <color rgb="FFFF0000"/>
      <name val="明朝"/>
      <family val="1"/>
      <charset val="128"/>
    </font>
    <font>
      <b/>
      <sz val="9"/>
      <color theme="1"/>
      <name val="明朝"/>
      <family val="1"/>
      <charset val="128"/>
    </font>
    <font>
      <b/>
      <sz val="14"/>
      <color theme="1"/>
      <name val="ＪＳ明朝"/>
      <family val="1"/>
      <charset val="128"/>
    </font>
    <font>
      <b/>
      <sz val="18"/>
      <color theme="1"/>
      <name val="ＪＳ明朝"/>
      <family val="1"/>
      <charset val="128"/>
    </font>
    <font>
      <b/>
      <sz val="9"/>
      <color theme="1"/>
      <name val="ＪＳ明朝"/>
      <family val="1"/>
      <charset val="128"/>
    </font>
    <font>
      <b/>
      <sz val="14"/>
      <color rgb="FFFF0000"/>
      <name val="ＪＳ明朝"/>
      <family val="1"/>
      <charset val="128"/>
    </font>
    <font>
      <b/>
      <sz val="10"/>
      <color theme="1"/>
      <name val="游ゴシック"/>
      <family val="1"/>
      <charset val="128"/>
    </font>
    <font>
      <b/>
      <sz val="10"/>
      <color theme="1"/>
      <name val="ＪＳ明朝"/>
      <family val="1"/>
      <charset val="128"/>
    </font>
    <font>
      <b/>
      <sz val="10"/>
      <color rgb="FFFF0000"/>
      <name val="ＪＳ明朝"/>
      <family val="1"/>
      <charset val="128"/>
    </font>
    <font>
      <b/>
      <sz val="16"/>
      <color theme="1"/>
      <name val="ＪＳ明朝"/>
      <family val="1"/>
      <charset val="128"/>
    </font>
    <font>
      <b/>
      <sz val="16"/>
      <color rgb="FFFF0000"/>
      <name val="ＪＳ明朝"/>
      <family val="1"/>
      <charset val="128"/>
    </font>
    <font>
      <b/>
      <sz val="12"/>
      <color theme="1"/>
      <name val="ＪＳ明朝"/>
      <family val="1"/>
      <charset val="128"/>
    </font>
    <font>
      <sz val="14"/>
      <color theme="1"/>
      <name val="明朝"/>
      <family val="1"/>
      <charset val="128"/>
    </font>
    <font>
      <sz val="9"/>
      <color theme="1"/>
      <name val="明朝"/>
      <family val="1"/>
      <charset val="128"/>
    </font>
    <font>
      <b/>
      <sz val="10"/>
      <color theme="1"/>
      <name val="明朝"/>
      <family val="1"/>
      <charset val="128"/>
    </font>
    <font>
      <sz val="11"/>
      <color theme="1"/>
      <name val="明朝"/>
      <family val="1"/>
      <charset val="128"/>
    </font>
    <font>
      <b/>
      <sz val="14"/>
      <color theme="1"/>
      <name val="ＭＳ 明朝"/>
      <family val="1"/>
      <charset val="128"/>
    </font>
    <font>
      <b/>
      <sz val="14"/>
      <color theme="1"/>
      <name val="ＭＳ ゴシック"/>
      <family val="2"/>
      <charset val="128"/>
    </font>
    <font>
      <sz val="10"/>
      <color theme="1"/>
      <name val="ＭＳ ゴシック"/>
      <family val="3"/>
      <charset val="128"/>
    </font>
    <font>
      <sz val="16"/>
      <name val="ＭＳ Ｐゴシック"/>
      <family val="3"/>
      <charset val="128"/>
    </font>
    <font>
      <sz val="18"/>
      <name val="ＭＳ Ｐゴシック"/>
      <family val="3"/>
      <charset val="128"/>
    </font>
    <font>
      <sz val="24"/>
      <name val="ＭＳ Ｐゴシック"/>
      <family val="3"/>
      <charset val="128"/>
    </font>
    <font>
      <sz val="26"/>
      <name val="ＭＳ Ｐゴシック"/>
      <family val="3"/>
      <charset val="128"/>
    </font>
    <font>
      <sz val="24"/>
      <color rgb="FFFF0000"/>
      <name val="ＭＳ Ｐゴシック"/>
      <family val="3"/>
      <charset val="128"/>
    </font>
    <font>
      <sz val="18"/>
      <name val="ＭＳ Ｐ明朝"/>
      <family val="1"/>
      <charset val="128"/>
    </font>
    <font>
      <sz val="20"/>
      <name val="ＭＳ Ｐゴシック"/>
      <family val="3"/>
      <charset val="128"/>
    </font>
    <font>
      <sz val="22"/>
      <name val="ＭＳ Ｐゴシック"/>
      <family val="3"/>
      <charset val="128"/>
    </font>
    <font>
      <sz val="12"/>
      <name val="ＭＳ Ｐゴシック"/>
      <family val="3"/>
      <charset val="128"/>
    </font>
    <font>
      <sz val="28"/>
      <name val="ＭＳ Ｐ明朝"/>
      <family val="1"/>
      <charset val="128"/>
    </font>
    <font>
      <sz val="14"/>
      <name val="ＭＳ Ｐゴシック"/>
      <family val="3"/>
      <charset val="128"/>
    </font>
    <font>
      <sz val="28"/>
      <color rgb="FFFF0000"/>
      <name val="ＭＳ Ｐ明朝"/>
      <family val="1"/>
      <charset val="128"/>
    </font>
    <font>
      <b/>
      <sz val="12"/>
      <color rgb="FFFF0000"/>
      <name val="ＭＳ 明朝"/>
      <family val="1"/>
      <charset val="128"/>
    </font>
    <font>
      <sz val="28"/>
      <color theme="1"/>
      <name val="ＭＳ 明朝"/>
      <family val="1"/>
      <charset val="128"/>
    </font>
    <font>
      <sz val="11"/>
      <color rgb="FFFF0000"/>
      <name val="ＭＳ 明朝"/>
      <family val="1"/>
      <charset val="128"/>
    </font>
    <font>
      <b/>
      <sz val="28"/>
      <color theme="1"/>
      <name val="ＭＳ 明朝"/>
      <family val="1"/>
      <charset val="128"/>
    </font>
    <font>
      <sz val="20"/>
      <color theme="1"/>
      <name val="ＭＳ 明朝"/>
      <family val="1"/>
      <charset val="128"/>
    </font>
    <font>
      <b/>
      <sz val="20"/>
      <color theme="1"/>
      <name val="ＭＳ 明朝"/>
      <family val="1"/>
      <charset val="128"/>
    </font>
    <font>
      <b/>
      <sz val="10"/>
      <color theme="0"/>
      <name val="ＭＳ ゴシック"/>
      <family val="2"/>
      <charset val="128"/>
    </font>
    <font>
      <b/>
      <sz val="12"/>
      <color theme="1"/>
      <name val="ＭＳ 明朝"/>
      <family val="1"/>
      <charset val="128"/>
    </font>
    <font>
      <sz val="11"/>
      <color theme="1"/>
      <name val="ＭＳ ゴシック"/>
      <family val="3"/>
    </font>
    <font>
      <b/>
      <sz val="11"/>
      <color theme="1"/>
      <name val="ＭＳ ゴシック"/>
      <family val="2"/>
    </font>
    <font>
      <sz val="18"/>
      <color theme="3"/>
      <name val="游ゴシック Light"/>
      <family val="2"/>
      <scheme val="major"/>
    </font>
    <font>
      <b/>
      <sz val="11"/>
      <color theme="1"/>
      <name val="ＭＳ ゴシック"/>
      <family val="3"/>
      <charset val="128"/>
    </font>
    <font>
      <b/>
      <u val="double"/>
      <sz val="11"/>
      <color theme="1"/>
      <name val="ＭＳ ゴシック"/>
      <family val="3"/>
      <charset val="128"/>
    </font>
    <font>
      <b/>
      <sz val="10"/>
      <color theme="0"/>
      <name val="ＭＳ 明朝"/>
      <family val="1"/>
      <charset val="128"/>
    </font>
    <font>
      <b/>
      <sz val="6"/>
      <color theme="0"/>
      <name val="ＭＳ 明朝"/>
      <family val="1"/>
      <charset val="128"/>
    </font>
    <font>
      <b/>
      <sz val="9"/>
      <color rgb="FFFF0000"/>
      <name val="ＪＳ明朝"/>
      <family val="1"/>
      <charset val="128"/>
    </font>
    <font>
      <sz val="9"/>
      <color rgb="FFFF0000"/>
      <name val="ＭＳ ゴシック"/>
      <family val="2"/>
      <charset val="128"/>
    </font>
    <font>
      <sz val="10"/>
      <name val="ＭＳ ゴシック"/>
      <family val="2"/>
      <charset val="128"/>
    </font>
    <font>
      <sz val="10"/>
      <color rgb="FFFF0000"/>
      <name val="ＭＳ ゴシック"/>
      <family val="3"/>
      <charset val="128"/>
    </font>
    <font>
      <sz val="8"/>
      <name val="ＭＳ 明朝"/>
      <family val="1"/>
      <charset val="128"/>
    </font>
    <font>
      <strike/>
      <sz val="10"/>
      <name val="ＭＳ 明朝"/>
      <family val="1"/>
      <charset val="128"/>
    </font>
    <font>
      <b/>
      <sz val="10"/>
      <color rgb="FFCC00FF"/>
      <name val="ＭＳ 明朝"/>
      <family val="1"/>
      <charset val="128"/>
    </font>
    <font>
      <sz val="9"/>
      <name val="ＭＳ 明朝"/>
      <family val="1"/>
      <charset val="128"/>
    </font>
    <font>
      <b/>
      <sz val="12"/>
      <name val="ＭＳ ゴシック"/>
      <family val="3"/>
      <charset val="128"/>
    </font>
    <font>
      <b/>
      <u/>
      <sz val="12"/>
      <color theme="1"/>
      <name val="ＭＳ ゴシック"/>
      <family val="3"/>
      <charset val="128"/>
    </font>
    <font>
      <sz val="10"/>
      <color rgb="FFCC00FF"/>
      <name val="ＭＳ 明朝"/>
      <family val="1"/>
      <charset val="128"/>
    </font>
    <font>
      <u/>
      <sz val="10"/>
      <color theme="10"/>
      <name val="ＭＳ ゴシック"/>
      <family val="2"/>
      <charset val="128"/>
    </font>
    <font>
      <b/>
      <u/>
      <sz val="10"/>
      <name val="ＭＳ 明朝"/>
      <family val="1"/>
      <charset val="128"/>
    </font>
    <font>
      <sz val="9"/>
      <color theme="2" tint="-0.749992370372631"/>
      <name val="ＭＳ ゴシック"/>
      <family val="3"/>
      <charset val="128"/>
    </font>
    <font>
      <u/>
      <sz val="10"/>
      <color rgb="FFFF0000"/>
      <name val="ＭＳ 明朝"/>
      <family val="1"/>
      <charset val="128"/>
    </font>
    <font>
      <u/>
      <sz val="10"/>
      <color theme="1"/>
      <name val="ＭＳ 明朝"/>
      <family val="1"/>
      <charset val="128"/>
    </font>
    <font>
      <b/>
      <sz val="9"/>
      <color theme="2" tint="-0.749992370372631"/>
      <name val="ＭＳ ゴシック"/>
      <family val="3"/>
      <charset val="128"/>
    </font>
    <font>
      <sz val="9"/>
      <color theme="1"/>
      <name val="ＭＳ ゴシック"/>
      <family val="3"/>
      <charset val="128"/>
    </font>
    <font>
      <sz val="10"/>
      <color rgb="FFFF0000"/>
      <name val="ＭＳ ゴシック"/>
      <family val="2"/>
      <charset val="128"/>
    </font>
    <font>
      <sz val="7"/>
      <color theme="1"/>
      <name val="ＭＳ ゴシック"/>
      <family val="2"/>
      <charset val="128"/>
    </font>
    <font>
      <strike/>
      <sz val="10"/>
      <color theme="1"/>
      <name val="ＭＳ 明朝"/>
      <family val="1"/>
      <charset val="128"/>
    </font>
    <font>
      <sz val="6"/>
      <color theme="0"/>
      <name val="ＭＳ ゴシック"/>
      <family val="3"/>
      <charset val="128"/>
    </font>
    <font>
      <sz val="8"/>
      <name val="ＭＳ ゴシック"/>
      <family val="2"/>
      <charset val="128"/>
    </font>
  </fonts>
  <fills count="19">
    <fill>
      <patternFill patternType="none"/>
    </fill>
    <fill>
      <patternFill patternType="gray125"/>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59996337778862885"/>
        <bgColor indexed="64"/>
      </patternFill>
    </fill>
    <fill>
      <patternFill patternType="solid">
        <fgColor rgb="FFFFC000"/>
        <bgColor indexed="64"/>
      </patternFill>
    </fill>
    <fill>
      <patternFill patternType="solid">
        <fgColor theme="5" tint="0.59996337778862885"/>
        <bgColor indexed="64"/>
      </patternFill>
    </fill>
    <fill>
      <patternFill patternType="solid">
        <fgColor theme="8" tint="0.79998168889431442"/>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rgb="FFCCFFCC"/>
        <bgColor indexed="64"/>
      </patternFill>
    </fill>
    <fill>
      <patternFill patternType="solid">
        <fgColor rgb="FFFFCCFF"/>
        <bgColor indexed="64"/>
      </patternFill>
    </fill>
    <fill>
      <patternFill patternType="solid">
        <fgColor rgb="FF8EA9DB"/>
        <bgColor indexed="64"/>
      </patternFill>
    </fill>
    <fill>
      <patternFill patternType="solid">
        <fgColor rgb="FFD9E1F2"/>
        <bgColor indexed="64"/>
      </patternFill>
    </fill>
    <fill>
      <patternFill patternType="lightUp">
        <fgColor rgb="FF92D050"/>
      </patternFill>
    </fill>
    <fill>
      <patternFill patternType="solid">
        <fgColor theme="9" tint="0.79998168889431442"/>
        <bgColor indexed="64"/>
      </patternFill>
    </fill>
  </fills>
  <borders count="195">
    <border>
      <left/>
      <right/>
      <top/>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diagonal/>
    </border>
    <border>
      <left/>
      <right style="medium">
        <color auto="1"/>
      </right>
      <top style="dotted">
        <color auto="1"/>
      </top>
      <bottom/>
      <diagonal/>
    </border>
    <border>
      <left style="dotted">
        <color auto="1"/>
      </left>
      <right style="medium">
        <color auto="1"/>
      </right>
      <top style="dotted">
        <color auto="1"/>
      </top>
      <bottom style="medium">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right style="medium">
        <color auto="1"/>
      </right>
      <top style="thin">
        <color auto="1"/>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dotted">
        <color auto="1"/>
      </left>
      <right/>
      <top style="medium">
        <color auto="1"/>
      </top>
      <bottom style="dotted">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dotted">
        <color auto="1"/>
      </left>
      <right/>
      <top style="dotted">
        <color auto="1"/>
      </top>
      <bottom/>
      <diagonal/>
    </border>
    <border>
      <left style="dotted">
        <color auto="1"/>
      </left>
      <right style="medium">
        <color auto="1"/>
      </right>
      <top style="dotted">
        <color auto="1"/>
      </top>
      <bottom style="dotted">
        <color auto="1"/>
      </bottom>
      <diagonal/>
    </border>
    <border>
      <left style="thin">
        <color auto="1"/>
      </left>
      <right/>
      <top style="dotted">
        <color auto="1"/>
      </top>
      <bottom/>
      <diagonal/>
    </border>
    <border>
      <left style="thin">
        <color auto="1"/>
      </left>
      <right/>
      <top style="thin">
        <color auto="1"/>
      </top>
      <bottom style="dotted">
        <color auto="1"/>
      </bottom>
      <diagonal/>
    </border>
    <border>
      <left style="thin">
        <color auto="1"/>
      </left>
      <right/>
      <top style="dotted">
        <color auto="1"/>
      </top>
      <bottom style="medium">
        <color auto="1"/>
      </bottom>
      <diagonal/>
    </border>
    <border>
      <left/>
      <right/>
      <top/>
      <bottom style="dotted">
        <color auto="1"/>
      </bottom>
      <diagonal/>
    </border>
    <border>
      <left style="medium">
        <color auto="1"/>
      </left>
      <right style="thin">
        <color auto="1"/>
      </right>
      <top style="medium">
        <color auto="1"/>
      </top>
      <bottom/>
      <diagonal/>
    </border>
    <border>
      <left style="medium">
        <color auto="1"/>
      </left>
      <right style="thin">
        <color auto="1"/>
      </right>
      <top/>
      <bottom style="dotted">
        <color auto="1"/>
      </bottom>
      <diagonal/>
    </border>
    <border>
      <left style="medium">
        <color auto="1"/>
      </left>
      <right style="thin">
        <color auto="1"/>
      </right>
      <top style="dotted">
        <color auto="1"/>
      </top>
      <bottom/>
      <diagonal/>
    </border>
    <border>
      <left style="medium">
        <color auto="1"/>
      </left>
      <right style="thin">
        <color auto="1"/>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dotted">
        <color auto="1"/>
      </right>
      <top style="dotted">
        <color auto="1"/>
      </top>
      <bottom style="dotted">
        <color auto="1"/>
      </bottom>
      <diagonal/>
    </border>
    <border>
      <left style="thin">
        <color auto="1"/>
      </left>
      <right/>
      <top/>
      <bottom style="dotted">
        <color auto="1"/>
      </bottom>
      <diagonal/>
    </border>
    <border>
      <left/>
      <right style="dotted">
        <color auto="1"/>
      </right>
      <top/>
      <bottom style="dotted">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dotted">
        <color auto="1"/>
      </right>
      <top style="dotted">
        <color auto="1"/>
      </top>
      <bottom style="medium">
        <color auto="1"/>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auto="1"/>
      </right>
      <top/>
      <bottom style="dotted">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dotted">
        <color auto="1"/>
      </bottom>
      <diagonal/>
    </border>
    <border>
      <left/>
      <right style="dotted">
        <color auto="1"/>
      </right>
      <top style="medium">
        <color auto="1"/>
      </top>
      <bottom style="dotted">
        <color auto="1"/>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thin">
        <color auto="1"/>
      </bottom>
      <diagonal/>
    </border>
    <border>
      <left style="medium">
        <color auto="1"/>
      </left>
      <right/>
      <top style="dotted">
        <color auto="1"/>
      </top>
      <bottom style="dotted">
        <color auto="1"/>
      </bottom>
      <diagonal/>
    </border>
    <border>
      <left style="medium">
        <color auto="1"/>
      </left>
      <right/>
      <top/>
      <bottom style="dotted">
        <color auto="1"/>
      </bottom>
      <diagonal/>
    </border>
    <border>
      <left style="medium">
        <color auto="1"/>
      </left>
      <right/>
      <top style="dotted">
        <color auto="1"/>
      </top>
      <bottom/>
      <diagonal/>
    </border>
    <border>
      <left/>
      <right style="dotted">
        <color auto="1"/>
      </right>
      <top style="thin">
        <color auto="1"/>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auto="1"/>
      </right>
      <top/>
      <bottom/>
      <diagonal/>
    </border>
    <border>
      <left/>
      <right/>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indexed="64"/>
      </bottom>
      <diagonal/>
    </border>
    <border>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dotted">
        <color auto="1"/>
      </right>
      <top style="dotted">
        <color auto="1"/>
      </top>
      <bottom/>
      <diagonal/>
    </border>
    <border>
      <left/>
      <right style="thin">
        <color auto="1"/>
      </right>
      <top style="dotted">
        <color auto="1"/>
      </top>
      <bottom/>
      <diagonal/>
    </border>
    <border>
      <left style="dotted">
        <color auto="1"/>
      </left>
      <right/>
      <top/>
      <bottom style="dotted">
        <color auto="1"/>
      </bottom>
      <diagonal/>
    </border>
    <border>
      <left style="medium">
        <color auto="1"/>
      </left>
      <right/>
      <top style="thin">
        <color auto="1"/>
      </top>
      <bottom style="thin">
        <color auto="1"/>
      </bottom>
      <diagonal/>
    </border>
    <border>
      <left style="medium">
        <color auto="1"/>
      </left>
      <right/>
      <top style="thin">
        <color auto="1"/>
      </top>
      <bottom style="dotted">
        <color auto="1"/>
      </bottom>
      <diagonal/>
    </border>
    <border>
      <left style="medium">
        <color auto="1"/>
      </left>
      <right/>
      <top style="dotted">
        <color auto="1"/>
      </top>
      <bottom style="medium">
        <color auto="1"/>
      </bottom>
      <diagonal/>
    </border>
    <border>
      <left/>
      <right style="thin">
        <color auto="1"/>
      </right>
      <top style="dotted">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rgb="FF92D050"/>
      </left>
      <right style="thin">
        <color rgb="FF92D050"/>
      </right>
      <top/>
      <bottom/>
      <diagonal/>
    </border>
    <border>
      <left style="dotted">
        <color auto="1"/>
      </left>
      <right style="medium">
        <color auto="1"/>
      </right>
      <top style="dotted">
        <color auto="1"/>
      </top>
      <bottom/>
      <diagonal/>
    </border>
  </borders>
  <cellStyleXfs count="5">
    <xf numFmtId="0" fontId="0" fillId="0" borderId="0">
      <alignment vertical="center"/>
    </xf>
    <xf numFmtId="0" fontId="28" fillId="0" borderId="0">
      <alignment vertical="center"/>
    </xf>
    <xf numFmtId="0" fontId="28" fillId="0" borderId="0"/>
    <xf numFmtId="0" fontId="73" fillId="0" borderId="0">
      <alignment vertical="center"/>
    </xf>
    <xf numFmtId="0" fontId="91" fillId="0" borderId="0" applyNumberFormat="0" applyFill="0" applyBorder="0" applyAlignment="0" applyProtection="0">
      <alignment vertical="center"/>
    </xf>
  </cellStyleXfs>
  <cellXfs count="813">
    <xf numFmtId="0" fontId="0" fillId="0" borderId="0" xfId="0">
      <alignment vertical="center"/>
    </xf>
    <xf numFmtId="0" fontId="10" fillId="0" borderId="0" xfId="0" applyFont="1">
      <alignment vertical="center"/>
    </xf>
    <xf numFmtId="3" fontId="0" fillId="0" borderId="117" xfId="0" applyNumberFormat="1" applyBorder="1" applyProtection="1">
      <alignment vertical="center"/>
      <protection locked="0"/>
    </xf>
    <xf numFmtId="3" fontId="0" fillId="0" borderId="118" xfId="0" applyNumberFormat="1" applyBorder="1" applyProtection="1">
      <alignment vertical="center"/>
      <protection locked="0"/>
    </xf>
    <xf numFmtId="3" fontId="0" fillId="0" borderId="119" xfId="0" applyNumberFormat="1" applyBorder="1" applyProtection="1">
      <alignment vertical="center"/>
      <protection locked="0"/>
    </xf>
    <xf numFmtId="3" fontId="0" fillId="0" borderId="121" xfId="0" applyNumberFormat="1" applyBorder="1" applyProtection="1">
      <alignment vertical="center"/>
      <protection locked="0"/>
    </xf>
    <xf numFmtId="3" fontId="0" fillId="0" borderId="32" xfId="0" applyNumberFormat="1" applyBorder="1" applyProtection="1">
      <alignment vertical="center"/>
      <protection locked="0"/>
    </xf>
    <xf numFmtId="3" fontId="0" fillId="0" borderId="47" xfId="0" applyNumberFormat="1" applyBorder="1" applyProtection="1">
      <alignment vertical="center"/>
      <protection locked="0"/>
    </xf>
    <xf numFmtId="3" fontId="0" fillId="0" borderId="113" xfId="0" applyNumberFormat="1" applyBorder="1" applyProtection="1">
      <alignment vertical="center"/>
      <protection locked="0"/>
    </xf>
    <xf numFmtId="3" fontId="0" fillId="0" borderId="122" xfId="0" applyNumberFormat="1" applyBorder="1" applyAlignment="1" applyProtection="1">
      <alignment vertical="center" shrinkToFit="1"/>
      <protection locked="0"/>
    </xf>
    <xf numFmtId="3" fontId="0" fillId="0" borderId="122" xfId="0" applyNumberFormat="1" applyBorder="1" applyProtection="1">
      <alignment vertical="center"/>
      <protection locked="0"/>
    </xf>
    <xf numFmtId="3" fontId="0" fillId="0" borderId="20" xfId="0" applyNumberFormat="1" applyBorder="1" applyProtection="1">
      <alignment vertical="center"/>
      <protection locked="0"/>
    </xf>
    <xf numFmtId="3" fontId="0" fillId="0" borderId="18" xfId="0" applyNumberFormat="1" applyBorder="1" applyProtection="1">
      <alignment vertical="center"/>
      <protection locked="0"/>
    </xf>
    <xf numFmtId="3" fontId="0" fillId="0" borderId="123" xfId="0" applyNumberFormat="1" applyBorder="1" applyProtection="1">
      <alignment vertical="center"/>
      <protection locked="0"/>
    </xf>
    <xf numFmtId="3" fontId="0" fillId="0" borderId="124" xfId="0" applyNumberFormat="1" applyBorder="1" applyAlignment="1" applyProtection="1">
      <alignment vertical="center" shrinkToFit="1"/>
      <protection locked="0"/>
    </xf>
    <xf numFmtId="3" fontId="0" fillId="0" borderId="124" xfId="0" applyNumberFormat="1" applyBorder="1" applyProtection="1">
      <alignment vertical="center"/>
      <protection locked="0"/>
    </xf>
    <xf numFmtId="3" fontId="0" fillId="0" borderId="43" xfId="0" applyNumberFormat="1" applyBorder="1" applyProtection="1">
      <alignment vertical="center"/>
      <protection locked="0"/>
    </xf>
    <xf numFmtId="3" fontId="0" fillId="0" borderId="115" xfId="0" applyNumberFormat="1" applyBorder="1" applyProtection="1">
      <alignment vertical="center"/>
      <protection locked="0"/>
    </xf>
    <xf numFmtId="3" fontId="0" fillId="0" borderId="116" xfId="0" applyNumberFormat="1" applyBorder="1" applyProtection="1">
      <alignment vertical="center"/>
      <protection locked="0"/>
    </xf>
    <xf numFmtId="0" fontId="53" fillId="0" borderId="0" xfId="2" applyFont="1" applyAlignment="1">
      <alignment vertical="center"/>
    </xf>
    <xf numFmtId="0" fontId="54" fillId="0" borderId="0" xfId="2" applyFont="1" applyAlignment="1">
      <alignment vertical="center"/>
    </xf>
    <xf numFmtId="0" fontId="0" fillId="0" borderId="0" xfId="2" applyFont="1" applyAlignment="1">
      <alignment horizontal="center" vertical="center"/>
    </xf>
    <xf numFmtId="0" fontId="55" fillId="0" borderId="0" xfId="2" applyFont="1" applyAlignment="1">
      <alignment horizontal="left" vertical="center"/>
    </xf>
    <xf numFmtId="0" fontId="56" fillId="0" borderId="0" xfId="2" applyFont="1" applyAlignment="1">
      <alignment vertical="center"/>
    </xf>
    <xf numFmtId="0" fontId="0" fillId="0" borderId="0" xfId="2" applyFont="1" applyAlignment="1">
      <alignment vertical="center"/>
    </xf>
    <xf numFmtId="0" fontId="59" fillId="0" borderId="0" xfId="2" applyFont="1" applyAlignment="1">
      <alignment horizontal="left" vertical="center"/>
    </xf>
    <xf numFmtId="0" fontId="54" fillId="0" borderId="0" xfId="2" applyFont="1" applyAlignment="1">
      <alignment horizontal="center" vertical="center"/>
    </xf>
    <xf numFmtId="0" fontId="60" fillId="0" borderId="24" xfId="2" applyFont="1" applyBorder="1" applyAlignment="1">
      <alignment horizontal="centerContinuous" vertical="center"/>
    </xf>
    <xf numFmtId="0" fontId="59" fillId="0" borderId="125" xfId="2" applyFont="1" applyBorder="1" applyAlignment="1">
      <alignment vertical="center"/>
    </xf>
    <xf numFmtId="0" fontId="59" fillId="0" borderId="23" xfId="2" applyFont="1" applyBorder="1" applyAlignment="1">
      <alignment vertical="center"/>
    </xf>
    <xf numFmtId="0" fontId="59" fillId="0" borderId="126" xfId="2" applyFont="1" applyBorder="1" applyAlignment="1">
      <alignment vertical="center"/>
    </xf>
    <xf numFmtId="0" fontId="59" fillId="0" borderId="127" xfId="2" applyFont="1" applyBorder="1" applyAlignment="1">
      <alignment vertical="center"/>
    </xf>
    <xf numFmtId="0" fontId="53" fillId="0" borderId="23" xfId="2" applyFont="1" applyBorder="1" applyAlignment="1">
      <alignment vertical="center"/>
    </xf>
    <xf numFmtId="0" fontId="59" fillId="0" borderId="24" xfId="2" applyFont="1" applyBorder="1" applyAlignment="1">
      <alignment vertical="center"/>
    </xf>
    <xf numFmtId="0" fontId="60" fillId="0" borderId="0" xfId="2" applyFont="1" applyAlignment="1">
      <alignment vertical="center"/>
    </xf>
    <xf numFmtId="0" fontId="61" fillId="0" borderId="128" xfId="2" applyFont="1" applyBorder="1" applyAlignment="1">
      <alignment horizontal="center" vertical="center"/>
    </xf>
    <xf numFmtId="0" fontId="61" fillId="0" borderId="129" xfId="2" applyFont="1" applyBorder="1" applyAlignment="1">
      <alignment horizontal="center" vertical="center"/>
    </xf>
    <xf numFmtId="0" fontId="61" fillId="0" borderId="130" xfId="2" applyFont="1" applyBorder="1" applyAlignment="1">
      <alignment horizontal="center" vertical="center"/>
    </xf>
    <xf numFmtId="0" fontId="61" fillId="0" borderId="34" xfId="2" applyFont="1" applyBorder="1" applyAlignment="1">
      <alignment horizontal="center" vertical="center"/>
    </xf>
    <xf numFmtId="0" fontId="61" fillId="0" borderId="131" xfId="2" applyFont="1" applyBorder="1" applyAlignment="1">
      <alignment horizontal="center" vertical="center"/>
    </xf>
    <xf numFmtId="0" fontId="61" fillId="0" borderId="26" xfId="2" applyFont="1" applyBorder="1" applyAlignment="1">
      <alignment horizontal="center" vertical="center"/>
    </xf>
    <xf numFmtId="0" fontId="61" fillId="0" borderId="0" xfId="2" applyFont="1" applyAlignment="1">
      <alignment horizontal="center" vertical="center"/>
    </xf>
    <xf numFmtId="0" fontId="61" fillId="0" borderId="0" xfId="2" applyFont="1" applyAlignment="1">
      <alignment vertical="center"/>
    </xf>
    <xf numFmtId="0" fontId="61" fillId="0" borderId="132" xfId="2" applyFont="1" applyBorder="1" applyAlignment="1">
      <alignment horizontal="center" vertical="center"/>
    </xf>
    <xf numFmtId="0" fontId="61" fillId="0" borderId="133" xfId="2" applyFont="1" applyBorder="1" applyAlignment="1">
      <alignment horizontal="center" vertical="center"/>
    </xf>
    <xf numFmtId="0" fontId="61" fillId="0" borderId="134" xfId="2" applyFont="1" applyBorder="1" applyAlignment="1">
      <alignment horizontal="center" vertical="center"/>
    </xf>
    <xf numFmtId="0" fontId="0" fillId="0" borderId="136" xfId="2" applyFont="1" applyBorder="1" applyAlignment="1">
      <alignment horizontal="center" vertical="center"/>
    </xf>
    <xf numFmtId="0" fontId="0" fillId="0" borderId="137" xfId="2" applyFont="1" applyBorder="1" applyAlignment="1">
      <alignment horizontal="center" vertical="center"/>
    </xf>
    <xf numFmtId="0" fontId="0" fillId="0" borderId="138" xfId="2" applyFont="1" applyBorder="1" applyAlignment="1">
      <alignment horizontal="center" vertical="center"/>
    </xf>
    <xf numFmtId="0" fontId="0" fillId="0" borderId="139" xfId="2" applyFont="1" applyBorder="1" applyAlignment="1">
      <alignment horizontal="center" vertical="center"/>
    </xf>
    <xf numFmtId="0" fontId="0" fillId="0" borderId="140" xfId="2" applyFont="1" applyBorder="1" applyAlignment="1">
      <alignment horizontal="center" vertical="center"/>
    </xf>
    <xf numFmtId="0" fontId="0" fillId="0" borderId="141" xfId="2" applyFont="1" applyBorder="1" applyAlignment="1">
      <alignment horizontal="center" vertical="center"/>
    </xf>
    <xf numFmtId="0" fontId="0" fillId="0" borderId="143" xfId="2" applyFont="1" applyBorder="1" applyAlignment="1">
      <alignment horizontal="center" vertical="center"/>
    </xf>
    <xf numFmtId="0" fontId="0" fillId="0" borderId="144" xfId="2" applyFont="1" applyBorder="1" applyAlignment="1">
      <alignment horizontal="center" vertical="center"/>
    </xf>
    <xf numFmtId="0" fontId="0" fillId="0" borderId="145" xfId="2" applyFont="1" applyBorder="1" applyAlignment="1">
      <alignment horizontal="center" vertical="center"/>
    </xf>
    <xf numFmtId="0" fontId="0" fillId="0" borderId="146" xfId="2" applyFont="1" applyBorder="1" applyAlignment="1">
      <alignment horizontal="center" vertical="center"/>
    </xf>
    <xf numFmtId="0" fontId="0" fillId="0" borderId="147" xfId="2" applyFont="1" applyBorder="1" applyAlignment="1">
      <alignment horizontal="center" vertical="center"/>
    </xf>
    <xf numFmtId="0" fontId="0" fillId="0" borderId="148" xfId="2" applyFont="1" applyBorder="1" applyAlignment="1">
      <alignment horizontal="center" vertical="center"/>
    </xf>
    <xf numFmtId="0" fontId="0" fillId="0" borderId="149" xfId="2" applyFont="1" applyBorder="1" applyAlignment="1">
      <alignment horizontal="center" vertical="center"/>
    </xf>
    <xf numFmtId="0" fontId="0" fillId="0" borderId="150" xfId="2" applyFont="1" applyBorder="1" applyAlignment="1">
      <alignment horizontal="center" vertical="center"/>
    </xf>
    <xf numFmtId="0" fontId="0" fillId="0" borderId="151" xfId="2" applyFont="1" applyBorder="1" applyAlignment="1">
      <alignment horizontal="center" vertical="center"/>
    </xf>
    <xf numFmtId="0" fontId="0" fillId="0" borderId="152" xfId="2" applyFont="1" applyBorder="1" applyAlignment="1">
      <alignment horizontal="center" vertical="center"/>
    </xf>
    <xf numFmtId="0" fontId="0" fillId="0" borderId="153" xfId="2" applyFont="1" applyBorder="1" applyAlignment="1">
      <alignment horizontal="center" vertical="center"/>
    </xf>
    <xf numFmtId="0" fontId="0" fillId="0" borderId="154" xfId="2" applyFont="1" applyBorder="1" applyAlignment="1">
      <alignment horizontal="center" vertical="center"/>
    </xf>
    <xf numFmtId="0" fontId="0" fillId="0" borderId="155" xfId="2" applyFont="1" applyBorder="1" applyAlignment="1">
      <alignment horizontal="center" vertical="center"/>
    </xf>
    <xf numFmtId="0" fontId="0" fillId="0" borderId="156" xfId="2" applyFont="1" applyBorder="1" applyAlignment="1">
      <alignment horizontal="center" vertical="center"/>
    </xf>
    <xf numFmtId="0" fontId="0" fillId="0" borderId="157" xfId="2" applyFont="1" applyBorder="1" applyAlignment="1">
      <alignment horizontal="center" vertical="center"/>
    </xf>
    <xf numFmtId="0" fontId="0" fillId="0" borderId="158" xfId="2" applyFont="1" applyBorder="1" applyAlignment="1">
      <alignment horizontal="center" vertical="center"/>
    </xf>
    <xf numFmtId="0" fontId="0" fillId="0" borderId="159" xfId="2" applyFont="1" applyBorder="1" applyAlignment="1">
      <alignment horizontal="center" vertical="center"/>
    </xf>
    <xf numFmtId="0" fontId="0" fillId="0" borderId="160" xfId="2" applyFont="1" applyBorder="1" applyAlignment="1">
      <alignment horizontal="center" vertical="center"/>
    </xf>
    <xf numFmtId="0" fontId="53" fillId="0" borderId="161" xfId="2" applyFont="1" applyBorder="1" applyAlignment="1">
      <alignment horizontal="left" vertical="center"/>
    </xf>
    <xf numFmtId="0" fontId="0" fillId="0" borderId="162" xfId="2" applyFont="1" applyBorder="1" applyAlignment="1">
      <alignment horizontal="center" vertical="center"/>
    </xf>
    <xf numFmtId="0" fontId="0" fillId="0" borderId="163" xfId="2" applyFont="1" applyBorder="1" applyAlignment="1">
      <alignment horizontal="center" vertical="center"/>
    </xf>
    <xf numFmtId="0" fontId="0" fillId="0" borderId="164" xfId="2" applyFont="1" applyBorder="1" applyAlignment="1">
      <alignment horizontal="center" vertical="center"/>
    </xf>
    <xf numFmtId="0" fontId="0" fillId="0" borderId="165" xfId="2" applyFont="1" applyBorder="1" applyAlignment="1">
      <alignment horizontal="center" vertical="center"/>
    </xf>
    <xf numFmtId="0" fontId="0" fillId="0" borderId="166" xfId="2" applyFont="1" applyBorder="1" applyAlignment="1">
      <alignment horizontal="center" vertical="center"/>
    </xf>
    <xf numFmtId="0" fontId="0" fillId="0" borderId="167" xfId="2" applyFont="1" applyBorder="1" applyAlignment="1">
      <alignment horizontal="center" vertical="center"/>
    </xf>
    <xf numFmtId="0" fontId="0" fillId="0" borderId="169" xfId="2" applyFont="1" applyBorder="1" applyAlignment="1">
      <alignment horizontal="center" vertical="center"/>
    </xf>
    <xf numFmtId="0" fontId="0" fillId="0" borderId="170" xfId="2" applyFont="1" applyBorder="1" applyAlignment="1">
      <alignment horizontal="center" vertical="center"/>
    </xf>
    <xf numFmtId="0" fontId="0" fillId="0" borderId="171" xfId="2" applyFont="1" applyBorder="1" applyAlignment="1">
      <alignment horizontal="center" vertical="center"/>
    </xf>
    <xf numFmtId="0" fontId="0" fillId="0" borderId="172" xfId="2" applyFont="1" applyBorder="1" applyAlignment="1">
      <alignment horizontal="center" vertical="center"/>
    </xf>
    <xf numFmtId="0" fontId="0" fillId="0" borderId="173" xfId="2" applyFont="1" applyBorder="1" applyAlignment="1">
      <alignment horizontal="center" vertical="center"/>
    </xf>
    <xf numFmtId="0" fontId="0" fillId="0" borderId="174" xfId="2" applyFont="1" applyBorder="1" applyAlignment="1">
      <alignment horizontal="center" vertical="center"/>
    </xf>
    <xf numFmtId="0" fontId="0" fillId="0" borderId="176" xfId="2" applyFont="1" applyBorder="1" applyAlignment="1">
      <alignment horizontal="center" vertical="center"/>
    </xf>
    <xf numFmtId="0" fontId="0" fillId="0" borderId="177" xfId="2" applyFont="1" applyBorder="1" applyAlignment="1">
      <alignment horizontal="center" vertical="center"/>
    </xf>
    <xf numFmtId="0" fontId="0" fillId="0" borderId="178" xfId="2" applyFont="1" applyBorder="1" applyAlignment="1">
      <alignment horizontal="center" vertical="center"/>
    </xf>
    <xf numFmtId="0" fontId="0" fillId="0" borderId="179" xfId="2" applyFont="1" applyBorder="1" applyAlignment="1">
      <alignment horizontal="center" vertical="center"/>
    </xf>
    <xf numFmtId="0" fontId="0" fillId="0" borderId="180" xfId="2" applyFont="1" applyBorder="1" applyAlignment="1">
      <alignment horizontal="center" vertical="center"/>
    </xf>
    <xf numFmtId="0" fontId="0" fillId="0" borderId="181" xfId="2" applyFont="1" applyBorder="1" applyAlignment="1">
      <alignment horizontal="center" vertical="center"/>
    </xf>
    <xf numFmtId="0" fontId="14" fillId="0" borderId="0" xfId="0" applyFont="1">
      <alignment vertical="center"/>
    </xf>
    <xf numFmtId="0" fontId="14" fillId="0" borderId="0" xfId="0" applyFont="1" applyAlignment="1">
      <alignment horizontal="centerContinuous"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horizontal="right" vertical="center"/>
    </xf>
    <xf numFmtId="0" fontId="10" fillId="0" borderId="0" xfId="0" applyFont="1" applyAlignment="1">
      <alignment horizontal="right" vertical="center"/>
    </xf>
    <xf numFmtId="0" fontId="67" fillId="0" borderId="0" xfId="0" applyFont="1">
      <alignment vertical="center"/>
    </xf>
    <xf numFmtId="0" fontId="10" fillId="0" borderId="0" xfId="0" applyFont="1" applyAlignment="1">
      <alignment horizontal="centerContinuous" vertical="center"/>
    </xf>
    <xf numFmtId="0" fontId="69" fillId="0" borderId="0" xfId="0" applyFont="1" applyAlignment="1">
      <alignment horizontal="centerContinuous" vertical="center"/>
    </xf>
    <xf numFmtId="0" fontId="3" fillId="0" borderId="0" xfId="0" applyFont="1">
      <alignment vertical="center"/>
    </xf>
    <xf numFmtId="0" fontId="72" fillId="0" borderId="0" xfId="0" applyFont="1" applyAlignment="1">
      <alignment horizontal="centerContinuous" vertical="center"/>
    </xf>
    <xf numFmtId="0" fontId="74" fillId="0" borderId="0" xfId="3" applyFont="1">
      <alignment vertical="center"/>
    </xf>
    <xf numFmtId="0" fontId="11" fillId="0" borderId="0" xfId="0" applyFont="1">
      <alignment vertical="center"/>
    </xf>
    <xf numFmtId="0" fontId="10" fillId="0" borderId="0" xfId="0" quotePrefix="1" applyFont="1">
      <alignment vertical="center"/>
    </xf>
    <xf numFmtId="3" fontId="10" fillId="0" borderId="0" xfId="0" applyNumberFormat="1" applyFont="1" applyProtection="1">
      <alignment vertical="center"/>
      <protection hidden="1"/>
    </xf>
    <xf numFmtId="3" fontId="10" fillId="0" borderId="0" xfId="0" applyNumberFormat="1" applyFont="1" applyAlignment="1" applyProtection="1">
      <alignment horizontal="center" vertical="center"/>
      <protection hidden="1"/>
    </xf>
    <xf numFmtId="3" fontId="13" fillId="0" borderId="69" xfId="0" applyNumberFormat="1" applyFont="1" applyBorder="1" applyAlignment="1" applyProtection="1">
      <alignment vertical="center" wrapText="1"/>
      <protection hidden="1"/>
    </xf>
    <xf numFmtId="3" fontId="10" fillId="0" borderId="0" xfId="0" applyNumberFormat="1" applyFont="1" applyAlignment="1" applyProtection="1">
      <alignment vertical="center" wrapText="1"/>
      <protection hidden="1"/>
    </xf>
    <xf numFmtId="3" fontId="12" fillId="0" borderId="0" xfId="0" applyNumberFormat="1" applyFont="1" applyAlignment="1" applyProtection="1">
      <alignment horizontal="center" vertical="center"/>
      <protection hidden="1"/>
    </xf>
    <xf numFmtId="3" fontId="25" fillId="0" borderId="0" xfId="0" applyNumberFormat="1" applyFont="1" applyProtection="1">
      <alignment vertical="center"/>
      <protection hidden="1"/>
    </xf>
    <xf numFmtId="0" fontId="10" fillId="0" borderId="0" xfId="0" applyFont="1" applyProtection="1">
      <alignment vertical="center"/>
      <protection hidden="1"/>
    </xf>
    <xf numFmtId="0" fontId="0" fillId="0" borderId="0" xfId="0" applyProtection="1">
      <alignment vertical="center"/>
      <protection hidden="1"/>
    </xf>
    <xf numFmtId="0" fontId="2" fillId="0" borderId="0" xfId="0" applyFont="1" applyProtection="1">
      <alignment vertical="center"/>
      <protection hidden="1"/>
    </xf>
    <xf numFmtId="0" fontId="21" fillId="0" borderId="0" xfId="0" applyFont="1" applyProtection="1">
      <alignment vertical="center"/>
      <protection hidden="1"/>
    </xf>
    <xf numFmtId="0" fontId="0" fillId="0" borderId="0" xfId="0" applyAlignment="1" applyProtection="1">
      <alignment horizontal="right" vertical="center"/>
      <protection hidden="1"/>
    </xf>
    <xf numFmtId="0" fontId="10" fillId="0" borderId="0" xfId="0" quotePrefix="1" applyFont="1" applyProtection="1">
      <alignment vertical="center"/>
      <protection hidden="1"/>
    </xf>
    <xf numFmtId="0" fontId="0" fillId="5" borderId="0" xfId="0" applyFill="1" applyAlignment="1" applyProtection="1">
      <alignment horizontal="right" vertical="center"/>
      <protection hidden="1"/>
    </xf>
    <xf numFmtId="0" fontId="2" fillId="0" borderId="68" xfId="0" applyFont="1" applyBorder="1" applyAlignment="1" applyProtection="1">
      <alignment horizontal="center" vertical="center"/>
      <protection hidden="1"/>
    </xf>
    <xf numFmtId="0" fontId="0" fillId="5" borderId="0" xfId="0" applyFill="1" applyProtection="1">
      <alignment vertical="center"/>
      <protection hidden="1"/>
    </xf>
    <xf numFmtId="0" fontId="24" fillId="0" borderId="0" xfId="0" applyFont="1" applyProtection="1">
      <alignment vertical="center"/>
      <protection hidden="1"/>
    </xf>
    <xf numFmtId="0" fontId="2" fillId="7" borderId="0" xfId="0" applyFont="1" applyFill="1" applyProtection="1">
      <alignment vertical="center"/>
      <protection hidden="1"/>
    </xf>
    <xf numFmtId="0" fontId="2" fillId="3" borderId="0" xfId="0" applyFont="1" applyFill="1" applyProtection="1">
      <alignment vertical="center"/>
      <protection hidden="1"/>
    </xf>
    <xf numFmtId="0" fontId="0" fillId="4" borderId="0" xfId="0" applyFill="1" applyProtection="1">
      <alignment vertical="center"/>
      <protection hidden="1"/>
    </xf>
    <xf numFmtId="0" fontId="0" fillId="4" borderId="0" xfId="0" applyFill="1" applyAlignment="1" applyProtection="1">
      <alignment horizontal="right" vertical="center"/>
      <protection hidden="1"/>
    </xf>
    <xf numFmtId="0" fontId="2" fillId="4" borderId="0" xfId="0" applyFont="1" applyFill="1" applyProtection="1">
      <alignment vertical="center"/>
      <protection hidden="1"/>
    </xf>
    <xf numFmtId="0" fontId="21" fillId="3" borderId="0" xfId="0" applyFont="1" applyFill="1" applyProtection="1">
      <alignment vertical="center"/>
      <protection hidden="1"/>
    </xf>
    <xf numFmtId="0" fontId="11" fillId="0" borderId="0" xfId="0" applyFont="1" applyProtection="1">
      <alignment vertical="center"/>
      <protection hidden="1"/>
    </xf>
    <xf numFmtId="0" fontId="0" fillId="8" borderId="0" xfId="0" applyFill="1" applyProtection="1">
      <alignment vertical="center"/>
      <protection hidden="1"/>
    </xf>
    <xf numFmtId="0" fontId="2" fillId="9" borderId="0" xfId="0" applyFont="1" applyFill="1" applyProtection="1">
      <alignment vertical="center"/>
      <protection hidden="1"/>
    </xf>
    <xf numFmtId="3" fontId="27" fillId="0" borderId="0" xfId="0" applyNumberFormat="1" applyFont="1" applyProtection="1">
      <alignment vertical="center"/>
      <protection hidden="1"/>
    </xf>
    <xf numFmtId="0" fontId="39" fillId="0" borderId="1" xfId="1"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179" fontId="43" fillId="0" borderId="68" xfId="1" applyNumberFormat="1" applyFont="1" applyBorder="1" applyAlignment="1" applyProtection="1">
      <alignment horizontal="right" vertical="center" shrinkToFit="1"/>
      <protection hidden="1"/>
    </xf>
    <xf numFmtId="0" fontId="29" fillId="0" borderId="0" xfId="1" applyFont="1">
      <alignment vertical="center"/>
    </xf>
    <xf numFmtId="0" fontId="30" fillId="0" borderId="0" xfId="1" applyFont="1" applyAlignment="1">
      <alignment horizontal="center" vertical="center"/>
    </xf>
    <xf numFmtId="0" fontId="28" fillId="0" borderId="0" xfId="1">
      <alignment vertical="center"/>
    </xf>
    <xf numFmtId="0" fontId="29" fillId="0" borderId="0" xfId="1" applyFont="1" applyAlignment="1">
      <alignment horizontal="justify" vertical="top" wrapText="1"/>
    </xf>
    <xf numFmtId="0" fontId="32" fillId="0" borderId="0" xfId="1" applyFont="1" applyAlignment="1">
      <alignment horizontal="center" vertical="center"/>
    </xf>
    <xf numFmtId="0" fontId="35" fillId="0" borderId="0" xfId="1" applyFont="1">
      <alignment vertical="center"/>
    </xf>
    <xf numFmtId="0" fontId="36" fillId="0" borderId="75" xfId="1" applyFont="1" applyBorder="1">
      <alignment vertical="center"/>
    </xf>
    <xf numFmtId="0" fontId="38" fillId="0" borderId="71" xfId="1" applyFont="1" applyBorder="1">
      <alignment vertical="center"/>
    </xf>
    <xf numFmtId="0" fontId="36" fillId="0" borderId="72" xfId="1" applyFont="1" applyBorder="1">
      <alignment vertical="center"/>
    </xf>
    <xf numFmtId="0" fontId="36" fillId="0" borderId="76" xfId="1" applyFont="1" applyBorder="1">
      <alignment vertical="center"/>
    </xf>
    <xf numFmtId="0" fontId="36" fillId="0" borderId="0" xfId="1" applyFont="1" applyAlignment="1">
      <alignment horizontal="center" vertical="center"/>
    </xf>
    <xf numFmtId="0" fontId="38" fillId="0" borderId="0" xfId="1" applyFont="1">
      <alignment vertical="center"/>
    </xf>
    <xf numFmtId="0" fontId="36" fillId="0" borderId="77" xfId="1" applyFont="1" applyBorder="1">
      <alignment vertical="center"/>
    </xf>
    <xf numFmtId="0" fontId="36" fillId="6" borderId="0" xfId="1" applyFont="1" applyFill="1" applyAlignment="1">
      <alignment horizontal="right" vertical="center"/>
    </xf>
    <xf numFmtId="58" fontId="36" fillId="0" borderId="0" xfId="1" applyNumberFormat="1" applyFont="1">
      <alignment vertical="center"/>
    </xf>
    <xf numFmtId="0" fontId="36" fillId="0" borderId="0" xfId="1" applyFont="1" applyAlignment="1">
      <alignment horizontal="justify" vertical="center"/>
    </xf>
    <xf numFmtId="0" fontId="36" fillId="6" borderId="0" xfId="1" applyFont="1" applyFill="1" applyAlignment="1">
      <alignment horizontal="center" vertical="center"/>
    </xf>
    <xf numFmtId="0" fontId="41" fillId="0" borderId="77" xfId="1" applyFont="1" applyBorder="1" applyAlignment="1">
      <alignment horizontal="left" vertical="center"/>
    </xf>
    <xf numFmtId="179" fontId="44" fillId="6" borderId="68" xfId="1" applyNumberFormat="1" applyFont="1" applyFill="1" applyBorder="1" applyAlignment="1">
      <alignment horizontal="right" vertical="center"/>
    </xf>
    <xf numFmtId="179" fontId="36" fillId="0" borderId="0" xfId="1" applyNumberFormat="1" applyFont="1" applyAlignment="1">
      <alignment horizontal="right" vertical="center"/>
    </xf>
    <xf numFmtId="0" fontId="45" fillId="6" borderId="0" xfId="1" applyFont="1" applyFill="1" applyAlignment="1">
      <alignment horizontal="right" vertical="center"/>
    </xf>
    <xf numFmtId="0" fontId="36" fillId="0" borderId="88" xfId="1" applyFont="1" applyBorder="1" applyAlignment="1">
      <alignment horizontal="justify" vertical="center"/>
    </xf>
    <xf numFmtId="0" fontId="36" fillId="6" borderId="89" xfId="1" applyFont="1" applyFill="1" applyBorder="1" applyAlignment="1">
      <alignment horizontal="center" vertical="center"/>
    </xf>
    <xf numFmtId="179" fontId="36" fillId="0" borderId="29" xfId="1" applyNumberFormat="1" applyFont="1" applyBorder="1" applyAlignment="1">
      <alignment horizontal="right" vertical="center"/>
    </xf>
    <xf numFmtId="0" fontId="36" fillId="0" borderId="90" xfId="1" applyFont="1" applyBorder="1">
      <alignment vertical="center"/>
    </xf>
    <xf numFmtId="0" fontId="36" fillId="0" borderId="1" xfId="1" applyFont="1" applyBorder="1" applyAlignment="1">
      <alignment horizontal="justify" vertical="center"/>
    </xf>
    <xf numFmtId="0" fontId="36" fillId="0" borderId="91" xfId="1" applyFont="1" applyBorder="1">
      <alignment vertical="center"/>
    </xf>
    <xf numFmtId="179" fontId="36" fillId="0" borderId="1" xfId="1" applyNumberFormat="1" applyFont="1" applyBorder="1" applyAlignment="1">
      <alignment horizontal="right" vertical="center"/>
    </xf>
    <xf numFmtId="0" fontId="38" fillId="0" borderId="1" xfId="1" applyFont="1" applyBorder="1">
      <alignment vertical="center"/>
    </xf>
    <xf numFmtId="0" fontId="29" fillId="0" borderId="0" xfId="1" applyFont="1" applyAlignment="1">
      <alignment horizontal="justify" vertical="center"/>
    </xf>
    <xf numFmtId="179" fontId="29" fillId="0" borderId="0" xfId="1" applyNumberFormat="1" applyFont="1" applyAlignment="1">
      <alignment horizontal="right" vertical="center"/>
    </xf>
    <xf numFmtId="0" fontId="46" fillId="0" borderId="0" xfId="1" applyFont="1">
      <alignment vertical="center"/>
    </xf>
    <xf numFmtId="0" fontId="46" fillId="0" borderId="0" xfId="1" applyFont="1" applyAlignment="1">
      <alignment horizontal="justify" vertical="center"/>
    </xf>
    <xf numFmtId="179" fontId="46" fillId="0" borderId="0" xfId="1" applyNumberFormat="1" applyFont="1" applyAlignment="1">
      <alignment horizontal="right" vertical="center"/>
    </xf>
    <xf numFmtId="0" fontId="47" fillId="0" borderId="0" xfId="1" applyFont="1">
      <alignment vertical="center"/>
    </xf>
    <xf numFmtId="0" fontId="35" fillId="0" borderId="0" xfId="1" applyFont="1" applyAlignment="1">
      <alignment horizontal="left" vertical="top" wrapText="1"/>
    </xf>
    <xf numFmtId="0" fontId="48" fillId="0" borderId="0" xfId="1" applyFont="1">
      <alignment vertical="center"/>
    </xf>
    <xf numFmtId="0" fontId="35" fillId="0" borderId="0" xfId="1" applyFont="1" applyAlignment="1">
      <alignment horizontal="justify" vertical="center"/>
    </xf>
    <xf numFmtId="0" fontId="47" fillId="0" borderId="0" xfId="1" applyFont="1" applyAlignment="1">
      <alignment horizontal="center" vertical="center"/>
    </xf>
    <xf numFmtId="0" fontId="47" fillId="0" borderId="68" xfId="1" applyFont="1" applyBorder="1" applyAlignment="1">
      <alignment horizontal="center" vertical="top" wrapText="1"/>
    </xf>
    <xf numFmtId="0" fontId="47" fillId="0" borderId="26" xfId="1" applyFont="1" applyBorder="1">
      <alignment vertical="center"/>
    </xf>
    <xf numFmtId="0" fontId="47" fillId="0" borderId="35" xfId="1" applyFont="1" applyBorder="1">
      <alignment vertical="center"/>
    </xf>
    <xf numFmtId="0" fontId="47" fillId="0" borderId="0" xfId="1" applyFont="1" applyAlignment="1">
      <alignment horizontal="center" vertical="top" wrapText="1"/>
    </xf>
    <xf numFmtId="0" fontId="32" fillId="0" borderId="97" xfId="1" applyFont="1" applyBorder="1" applyAlignment="1">
      <alignment horizontal="center" vertical="center"/>
    </xf>
    <xf numFmtId="0" fontId="47" fillId="0" borderId="94" xfId="1" applyFont="1" applyBorder="1" applyAlignment="1">
      <alignment horizontal="left" vertical="center"/>
    </xf>
    <xf numFmtId="0" fontId="47" fillId="0" borderId="0" xfId="1" applyFont="1" applyAlignment="1">
      <alignment horizontal="justify" vertical="top"/>
    </xf>
    <xf numFmtId="0" fontId="47" fillId="0" borderId="88" xfId="1" applyFont="1" applyBorder="1">
      <alignment vertical="center"/>
    </xf>
    <xf numFmtId="0" fontId="47" fillId="0" borderId="0" xfId="1" applyFont="1" applyAlignment="1">
      <alignment horizontal="left" vertical="center"/>
    </xf>
    <xf numFmtId="0" fontId="32" fillId="0" borderId="98" xfId="1" applyFont="1" applyBorder="1" applyAlignment="1">
      <alignment horizontal="center" vertical="center"/>
    </xf>
    <xf numFmtId="0" fontId="47" fillId="0" borderId="95" xfId="1" applyFont="1" applyBorder="1" applyAlignment="1">
      <alignment horizontal="left" vertical="center"/>
    </xf>
    <xf numFmtId="0" fontId="47" fillId="0" borderId="59" xfId="1" applyFont="1" applyBorder="1" applyAlignment="1">
      <alignment horizontal="justify" vertical="top"/>
    </xf>
    <xf numFmtId="0" fontId="47" fillId="0" borderId="59" xfId="1" applyFont="1" applyBorder="1">
      <alignment vertical="center"/>
    </xf>
    <xf numFmtId="0" fontId="47" fillId="0" borderId="96" xfId="1" applyFont="1" applyBorder="1">
      <alignment vertical="center"/>
    </xf>
    <xf numFmtId="3" fontId="50" fillId="0" borderId="0" xfId="0" applyNumberFormat="1" applyFont="1">
      <alignment vertical="center"/>
    </xf>
    <xf numFmtId="3" fontId="51" fillId="0" borderId="0" xfId="0" applyNumberFormat="1" applyFont="1">
      <alignment vertical="center"/>
    </xf>
    <xf numFmtId="3" fontId="22" fillId="0" borderId="0" xfId="0" applyNumberFormat="1" applyFont="1">
      <alignment vertical="center"/>
    </xf>
    <xf numFmtId="3" fontId="22" fillId="0" borderId="100" xfId="0" applyNumberFormat="1" applyFont="1" applyBorder="1">
      <alignment vertical="center"/>
    </xf>
    <xf numFmtId="3" fontId="22" fillId="0" borderId="101" xfId="0" applyNumberFormat="1" applyFont="1" applyBorder="1">
      <alignment vertical="center"/>
    </xf>
    <xf numFmtId="3" fontId="22" fillId="0" borderId="102" xfId="0" applyNumberFormat="1" applyFont="1" applyBorder="1">
      <alignment vertical="center"/>
    </xf>
    <xf numFmtId="3" fontId="22" fillId="0" borderId="104" xfId="0" applyNumberFormat="1" applyFont="1" applyBorder="1">
      <alignment vertical="center"/>
    </xf>
    <xf numFmtId="3" fontId="22" fillId="0" borderId="0" xfId="0" applyNumberFormat="1" applyFont="1" applyAlignment="1">
      <alignment horizontal="center" vertical="center"/>
    </xf>
    <xf numFmtId="3" fontId="52" fillId="0" borderId="62" xfId="0" applyNumberFormat="1" applyFont="1" applyBorder="1">
      <alignment vertical="center"/>
    </xf>
    <xf numFmtId="3" fontId="2" fillId="0" borderId="54" xfId="0" applyNumberFormat="1" applyFont="1" applyBorder="1">
      <alignment vertical="center"/>
    </xf>
    <xf numFmtId="3" fontId="22" fillId="0" borderId="54" xfId="0" applyNumberFormat="1" applyFont="1" applyBorder="1">
      <alignment vertical="center"/>
    </xf>
    <xf numFmtId="3" fontId="22" fillId="0" borderId="108" xfId="0" applyNumberFormat="1" applyFont="1" applyBorder="1">
      <alignment vertical="center"/>
    </xf>
    <xf numFmtId="3" fontId="52" fillId="0" borderId="37" xfId="0" applyNumberFormat="1" applyFont="1" applyBorder="1">
      <alignment vertical="center"/>
    </xf>
    <xf numFmtId="3" fontId="2" fillId="0" borderId="9" xfId="0" applyNumberFormat="1" applyFont="1" applyBorder="1">
      <alignment vertical="center"/>
    </xf>
    <xf numFmtId="3" fontId="22" fillId="0" borderId="9" xfId="0" applyNumberFormat="1" applyFont="1" applyBorder="1">
      <alignment vertical="center"/>
    </xf>
    <xf numFmtId="3" fontId="0" fillId="0" borderId="0" xfId="0" applyNumberFormat="1">
      <alignment vertical="center"/>
    </xf>
    <xf numFmtId="3" fontId="76" fillId="0" borderId="0" xfId="0" applyNumberFormat="1" applyFont="1">
      <alignment vertical="center"/>
    </xf>
    <xf numFmtId="3" fontId="52" fillId="0" borderId="9" xfId="0" applyNumberFormat="1" applyFont="1" applyBorder="1">
      <alignment vertical="center"/>
    </xf>
    <xf numFmtId="3" fontId="0" fillId="0" borderId="9" xfId="0" applyNumberFormat="1" applyBorder="1">
      <alignment vertical="center"/>
    </xf>
    <xf numFmtId="3" fontId="0" fillId="0" borderId="109" xfId="0" applyNumberFormat="1" applyBorder="1">
      <alignment vertical="center"/>
    </xf>
    <xf numFmtId="3" fontId="22" fillId="0" borderId="37" xfId="0" applyNumberFormat="1" applyFont="1" applyBorder="1">
      <alignment vertical="center"/>
    </xf>
    <xf numFmtId="3" fontId="0" fillId="0" borderId="52" xfId="0" applyNumberFormat="1" applyBorder="1">
      <alignment vertical="center"/>
    </xf>
    <xf numFmtId="3" fontId="0" fillId="0" borderId="111" xfId="0" applyNumberFormat="1" applyBorder="1" applyAlignment="1">
      <alignment horizontal="right" vertical="center"/>
    </xf>
    <xf numFmtId="3" fontId="0" fillId="0" borderId="0" xfId="0" applyNumberFormat="1" applyAlignment="1">
      <alignment horizontal="right" vertical="center"/>
    </xf>
    <xf numFmtId="3" fontId="0" fillId="0" borderId="37" xfId="0" applyNumberFormat="1" applyBorder="1">
      <alignment vertical="center"/>
    </xf>
    <xf numFmtId="3" fontId="0" fillId="0" borderId="109" xfId="0" applyNumberFormat="1" applyBorder="1" applyAlignment="1">
      <alignment horizontal="right" vertical="center"/>
    </xf>
    <xf numFmtId="3" fontId="0" fillId="0" borderId="121" xfId="0" applyNumberFormat="1" applyBorder="1">
      <alignment vertical="center"/>
    </xf>
    <xf numFmtId="3" fontId="0" fillId="0" borderId="122" xfId="0" applyNumberFormat="1" applyBorder="1">
      <alignment vertical="center"/>
    </xf>
    <xf numFmtId="3" fontId="0" fillId="0" borderId="124" xfId="0" applyNumberFormat="1" applyBorder="1">
      <alignment vertical="center"/>
    </xf>
    <xf numFmtId="181" fontId="0" fillId="0" borderId="0" xfId="0" applyNumberFormat="1" applyProtection="1">
      <alignment vertical="center"/>
      <protection hidden="1"/>
    </xf>
    <xf numFmtId="180" fontId="2" fillId="0" borderId="112" xfId="0" applyNumberFormat="1" applyFont="1" applyBorder="1" applyProtection="1">
      <alignment vertical="center"/>
      <protection hidden="1"/>
    </xf>
    <xf numFmtId="180" fontId="2" fillId="0" borderId="47" xfId="0" applyNumberFormat="1" applyFont="1" applyBorder="1" applyProtection="1">
      <alignment vertical="center"/>
      <protection hidden="1"/>
    </xf>
    <xf numFmtId="180" fontId="2" fillId="0" borderId="113" xfId="0" applyNumberFormat="1" applyFont="1" applyBorder="1" applyProtection="1">
      <alignment vertical="center"/>
      <protection hidden="1"/>
    </xf>
    <xf numFmtId="182" fontId="2" fillId="0" borderId="114" xfId="0" applyNumberFormat="1" applyFont="1" applyBorder="1" applyProtection="1">
      <alignment vertical="center"/>
      <protection hidden="1"/>
    </xf>
    <xf numFmtId="182" fontId="2" fillId="0" borderId="115" xfId="0" applyNumberFormat="1" applyFont="1" applyBorder="1" applyProtection="1">
      <alignment vertical="center"/>
      <protection hidden="1"/>
    </xf>
    <xf numFmtId="182" fontId="2" fillId="0" borderId="116" xfId="0" applyNumberFormat="1" applyFont="1" applyBorder="1" applyProtection="1">
      <alignment vertical="center"/>
      <protection hidden="1"/>
    </xf>
    <xf numFmtId="0" fontId="10" fillId="0" borderId="0" xfId="0" applyFont="1" applyAlignment="1">
      <alignment vertical="center" wrapText="1"/>
    </xf>
    <xf numFmtId="0" fontId="0" fillId="0" borderId="0" xfId="0" applyAlignment="1">
      <alignment vertical="center" wrapText="1"/>
    </xf>
    <xf numFmtId="3" fontId="11" fillId="0" borderId="0" xfId="0" applyNumberFormat="1" applyFont="1" applyAlignment="1">
      <alignment vertical="center" wrapText="1"/>
    </xf>
    <xf numFmtId="3" fontId="10" fillId="0" borderId="0" xfId="0" applyNumberFormat="1" applyFont="1" applyAlignment="1">
      <alignment vertical="center" wrapText="1"/>
    </xf>
    <xf numFmtId="3" fontId="10" fillId="0" borderId="0" xfId="0" applyNumberFormat="1" applyFont="1" applyAlignment="1">
      <alignment vertical="center" shrinkToFit="1"/>
    </xf>
    <xf numFmtId="3" fontId="20" fillId="0" borderId="0" xfId="0" applyNumberFormat="1" applyFont="1" applyAlignment="1">
      <alignment vertical="center" wrapText="1"/>
    </xf>
    <xf numFmtId="0" fontId="27" fillId="0" borderId="0" xfId="0" applyFont="1" applyAlignment="1">
      <alignment vertical="center" wrapText="1"/>
    </xf>
    <xf numFmtId="3" fontId="13" fillId="0" borderId="0" xfId="0" applyNumberFormat="1" applyFont="1" applyAlignment="1">
      <alignment vertical="center" wrapText="1"/>
    </xf>
    <xf numFmtId="3" fontId="5" fillId="0" borderId="0" xfId="0" applyNumberFormat="1" applyFont="1" applyAlignment="1">
      <alignment vertical="center" wrapText="1"/>
    </xf>
    <xf numFmtId="3" fontId="10" fillId="0" borderId="0" xfId="0" applyNumberFormat="1" applyFont="1">
      <alignment vertical="center"/>
    </xf>
    <xf numFmtId="0" fontId="8" fillId="0" borderId="0" xfId="0" applyFont="1" applyAlignment="1" applyProtection="1">
      <alignment vertical="center" wrapText="1"/>
      <protection hidden="1"/>
    </xf>
    <xf numFmtId="0" fontId="8" fillId="0" borderId="0" xfId="0" applyFont="1" applyAlignment="1">
      <alignment wrapText="1"/>
    </xf>
    <xf numFmtId="3" fontId="52" fillId="0" borderId="51" xfId="0" applyNumberFormat="1" applyFont="1" applyBorder="1">
      <alignment vertical="center"/>
    </xf>
    <xf numFmtId="3" fontId="0" fillId="0" borderId="11" xfId="0" applyNumberFormat="1" applyBorder="1">
      <alignment vertical="center"/>
    </xf>
    <xf numFmtId="3" fontId="0" fillId="0" borderId="185" xfId="0" applyNumberFormat="1" applyBorder="1">
      <alignment vertical="center"/>
    </xf>
    <xf numFmtId="3" fontId="82" fillId="0" borderId="121" xfId="0" applyNumberFormat="1" applyFont="1" applyBorder="1">
      <alignment vertical="center"/>
    </xf>
    <xf numFmtId="31" fontId="36" fillId="10" borderId="68" xfId="1" applyNumberFormat="1" applyFont="1" applyFill="1" applyBorder="1" applyProtection="1">
      <alignment vertical="center"/>
      <protection locked="0"/>
    </xf>
    <xf numFmtId="179" fontId="43" fillId="10" borderId="68" xfId="1" applyNumberFormat="1" applyFont="1" applyFill="1" applyBorder="1" applyAlignment="1" applyProtection="1">
      <alignment horizontal="right" vertical="center" shrinkToFit="1"/>
      <protection locked="0"/>
    </xf>
    <xf numFmtId="0" fontId="0" fillId="9" borderId="0" xfId="0" applyFill="1" applyProtection="1">
      <alignment vertical="center"/>
      <protection hidden="1"/>
    </xf>
    <xf numFmtId="0" fontId="0" fillId="0" borderId="0" xfId="0" quotePrefix="1" applyProtection="1">
      <alignment vertical="center"/>
      <protection hidden="1"/>
    </xf>
    <xf numFmtId="181" fontId="2" fillId="7" borderId="0" xfId="0" applyNumberFormat="1" applyFont="1" applyFill="1" applyProtection="1">
      <alignment vertical="center"/>
      <protection hidden="1"/>
    </xf>
    <xf numFmtId="181" fontId="2" fillId="3" borderId="0" xfId="0" applyNumberFormat="1" applyFont="1" applyFill="1" applyProtection="1">
      <alignment vertical="center"/>
      <protection hidden="1"/>
    </xf>
    <xf numFmtId="14" fontId="2" fillId="3" borderId="0" xfId="0" applyNumberFormat="1" applyFont="1" applyFill="1" applyProtection="1">
      <alignment vertical="center"/>
      <protection hidden="1"/>
    </xf>
    <xf numFmtId="0" fontId="83" fillId="4" borderId="0" xfId="0" applyFont="1" applyFill="1" applyProtection="1">
      <alignment vertical="center"/>
      <protection hidden="1"/>
    </xf>
    <xf numFmtId="3" fontId="10" fillId="0" borderId="0" xfId="0" applyNumberFormat="1" applyFont="1" applyAlignment="1" applyProtection="1">
      <alignment horizontal="center" vertical="top"/>
      <protection hidden="1"/>
    </xf>
    <xf numFmtId="0" fontId="5" fillId="0" borderId="0" xfId="0" applyFont="1">
      <alignment vertical="center"/>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vertical="top" wrapText="1"/>
    </xf>
    <xf numFmtId="3" fontId="88" fillId="0" borderId="103" xfId="0" applyNumberFormat="1" applyFont="1" applyBorder="1">
      <alignment vertical="center"/>
    </xf>
    <xf numFmtId="3" fontId="88" fillId="0" borderId="0" xfId="0" applyNumberFormat="1" applyFont="1">
      <alignment vertical="center"/>
    </xf>
    <xf numFmtId="3" fontId="2" fillId="0" borderId="11" xfId="0" applyNumberFormat="1" applyFont="1" applyBorder="1">
      <alignment vertical="center"/>
    </xf>
    <xf numFmtId="0" fontId="90" fillId="0" borderId="0" xfId="0" applyFont="1" applyProtection="1">
      <alignment vertical="center"/>
      <protection hidden="1"/>
    </xf>
    <xf numFmtId="0" fontId="0" fillId="0" borderId="107" xfId="0" applyBorder="1" applyAlignment="1">
      <alignment vertical="top"/>
    </xf>
    <xf numFmtId="3" fontId="14" fillId="0" borderId="0" xfId="0" applyNumberFormat="1" applyFont="1">
      <alignment vertical="center"/>
    </xf>
    <xf numFmtId="3" fontId="33" fillId="0" borderId="0" xfId="0" applyNumberFormat="1" applyFont="1" applyAlignment="1">
      <alignment horizontal="left" vertical="center"/>
    </xf>
    <xf numFmtId="3" fontId="11" fillId="0" borderId="0" xfId="0" applyNumberFormat="1" applyFont="1">
      <alignment vertical="center"/>
    </xf>
    <xf numFmtId="3" fontId="10" fillId="0" borderId="0" xfId="0" applyNumberFormat="1" applyFont="1" applyAlignment="1" applyProtection="1">
      <alignment horizontal="center" vertical="top" wrapText="1"/>
      <protection hidden="1"/>
    </xf>
    <xf numFmtId="3" fontId="2" fillId="0" borderId="0" xfId="0" applyNumberFormat="1" applyFont="1" applyAlignment="1">
      <alignment horizontal="centerContinuous" vertical="center"/>
    </xf>
    <xf numFmtId="3" fontId="52" fillId="0" borderId="0" xfId="0" applyNumberFormat="1" applyFont="1">
      <alignment vertical="center"/>
    </xf>
    <xf numFmtId="3" fontId="52" fillId="0" borderId="188" xfId="0" applyNumberFormat="1" applyFont="1" applyBorder="1">
      <alignment vertical="center"/>
    </xf>
    <xf numFmtId="3" fontId="2" fillId="0" borderId="31" xfId="0" applyNumberFormat="1" applyFont="1" applyBorder="1">
      <alignment vertical="center"/>
    </xf>
    <xf numFmtId="3" fontId="2" fillId="0" borderId="111" xfId="0" applyNumberFormat="1" applyFont="1" applyBorder="1">
      <alignment vertical="center"/>
    </xf>
    <xf numFmtId="3" fontId="22" fillId="0" borderId="70" xfId="0" applyNumberFormat="1" applyFont="1" applyBorder="1">
      <alignment vertical="center"/>
    </xf>
    <xf numFmtId="3" fontId="52" fillId="0" borderId="80" xfId="0" applyNumberFormat="1" applyFont="1" applyBorder="1">
      <alignment vertical="center"/>
    </xf>
    <xf numFmtId="3" fontId="2" fillId="0" borderId="109" xfId="0" applyNumberFormat="1" applyFont="1" applyBorder="1">
      <alignment vertical="center"/>
    </xf>
    <xf numFmtId="3" fontId="22" fillId="0" borderId="10" xfId="0" applyNumberFormat="1" applyFont="1" applyBorder="1">
      <alignment vertical="center"/>
    </xf>
    <xf numFmtId="0" fontId="0" fillId="0" borderId="104" xfId="0" applyBorder="1" applyAlignment="1">
      <alignment vertical="top"/>
    </xf>
    <xf numFmtId="3" fontId="52" fillId="0" borderId="109" xfId="0" applyNumberFormat="1" applyFont="1" applyBorder="1">
      <alignment vertical="center"/>
    </xf>
    <xf numFmtId="3" fontId="0" fillId="0" borderId="10" xfId="0" applyNumberFormat="1" applyBorder="1">
      <alignment vertical="center"/>
    </xf>
    <xf numFmtId="3" fontId="52" fillId="0" borderId="76" xfId="0" applyNumberFormat="1" applyFont="1" applyBorder="1">
      <alignment vertical="center"/>
    </xf>
    <xf numFmtId="3" fontId="52" fillId="0" borderId="82" xfId="0" applyNumberFormat="1" applyFont="1" applyBorder="1">
      <alignment vertical="center"/>
    </xf>
    <xf numFmtId="3" fontId="2" fillId="0" borderId="185" xfId="0" applyNumberFormat="1" applyFont="1" applyBorder="1">
      <alignment vertical="center"/>
    </xf>
    <xf numFmtId="3" fontId="22" fillId="0" borderId="51" xfId="0" applyNumberFormat="1" applyFont="1" applyBorder="1">
      <alignment vertical="center"/>
    </xf>
    <xf numFmtId="3" fontId="22" fillId="0" borderId="11" xfId="0" applyNumberFormat="1" applyFont="1" applyBorder="1">
      <alignment vertical="center"/>
    </xf>
    <xf numFmtId="3" fontId="0" fillId="0" borderId="12" xfId="0" applyNumberFormat="1" applyBorder="1">
      <alignment vertical="center"/>
    </xf>
    <xf numFmtId="3" fontId="22" fillId="0" borderId="189" xfId="0" applyNumberFormat="1" applyFont="1" applyBorder="1">
      <alignment vertical="center"/>
    </xf>
    <xf numFmtId="3" fontId="22" fillId="0" borderId="16" xfId="0" applyNumberFormat="1" applyFont="1" applyBorder="1">
      <alignment vertical="center"/>
    </xf>
    <xf numFmtId="3" fontId="22" fillId="0" borderId="190" xfId="0" applyNumberFormat="1" applyFont="1" applyBorder="1">
      <alignment vertical="center"/>
    </xf>
    <xf numFmtId="3" fontId="22" fillId="0" borderId="191" xfId="0" applyNumberFormat="1" applyFont="1" applyBorder="1">
      <alignment vertical="center"/>
    </xf>
    <xf numFmtId="3" fontId="22" fillId="0" borderId="1" xfId="0" applyNumberFormat="1" applyFont="1" applyBorder="1">
      <alignment vertical="center"/>
    </xf>
    <xf numFmtId="3" fontId="2" fillId="0" borderId="191" xfId="0" applyNumberFormat="1" applyFont="1" applyBorder="1">
      <alignment vertical="center"/>
    </xf>
    <xf numFmtId="3" fontId="22" fillId="0" borderId="192" xfId="0" applyNumberFormat="1" applyFont="1" applyBorder="1">
      <alignment vertical="center"/>
    </xf>
    <xf numFmtId="3" fontId="2" fillId="0" borderId="1" xfId="0" applyNumberFormat="1" applyFont="1" applyBorder="1">
      <alignment vertical="center"/>
    </xf>
    <xf numFmtId="3" fontId="2" fillId="0" borderId="192" xfId="0" applyNumberFormat="1" applyFont="1" applyBorder="1">
      <alignment vertical="center"/>
    </xf>
    <xf numFmtId="3" fontId="52" fillId="0" borderId="53" xfId="0" applyNumberFormat="1" applyFont="1" applyBorder="1">
      <alignment vertical="center"/>
    </xf>
    <xf numFmtId="3" fontId="22" fillId="0" borderId="17" xfId="0" applyNumberFormat="1" applyFont="1" applyBorder="1">
      <alignment vertical="center"/>
    </xf>
    <xf numFmtId="3" fontId="2" fillId="0" borderId="0" xfId="0" applyNumberFormat="1" applyFont="1">
      <alignment vertical="center"/>
    </xf>
    <xf numFmtId="14" fontId="0" fillId="0" borderId="0" xfId="0" applyNumberFormat="1">
      <alignment vertical="center"/>
    </xf>
    <xf numFmtId="3" fontId="82" fillId="0" borderId="122" xfId="0" applyNumberFormat="1" applyFont="1" applyBorder="1" applyProtection="1">
      <alignment vertical="center"/>
      <protection locked="0"/>
    </xf>
    <xf numFmtId="3" fontId="82" fillId="0" borderId="124" xfId="0" applyNumberFormat="1" applyFont="1" applyBorder="1" applyProtection="1">
      <alignment vertical="center"/>
      <protection locked="0"/>
    </xf>
    <xf numFmtId="3" fontId="10" fillId="13" borderId="0" xfId="0" applyNumberFormat="1" applyFont="1" applyFill="1" applyProtection="1">
      <alignment vertical="center"/>
      <protection hidden="1"/>
    </xf>
    <xf numFmtId="3" fontId="8" fillId="0" borderId="0" xfId="0" applyNumberFormat="1" applyFont="1" applyAlignment="1">
      <alignment vertical="center" wrapText="1"/>
    </xf>
    <xf numFmtId="0" fontId="19" fillId="0" borderId="0" xfId="0" applyFont="1" applyProtection="1">
      <alignment vertical="center"/>
      <protection hidden="1"/>
    </xf>
    <xf numFmtId="0" fontId="18" fillId="0" borderId="0" xfId="0" applyFont="1" applyProtection="1">
      <alignment vertical="center"/>
      <protection hidden="1"/>
    </xf>
    <xf numFmtId="0" fontId="0" fillId="14" borderId="0" xfId="0" applyFill="1" applyProtection="1">
      <alignment vertical="center"/>
      <protection hidden="1"/>
    </xf>
    <xf numFmtId="0" fontId="98" fillId="15" borderId="0" xfId="0" applyFont="1" applyFill="1" applyProtection="1">
      <alignment vertical="center"/>
      <protection hidden="1"/>
    </xf>
    <xf numFmtId="0" fontId="83" fillId="16" borderId="0" xfId="0" applyFont="1" applyFill="1" applyProtection="1">
      <alignment vertical="center"/>
      <protection hidden="1"/>
    </xf>
    <xf numFmtId="0" fontId="82" fillId="14" borderId="0" xfId="0" applyFont="1" applyFill="1" applyProtection="1">
      <alignment vertical="center"/>
      <protection hidden="1"/>
    </xf>
    <xf numFmtId="0" fontId="19" fillId="14" borderId="0" xfId="0" applyFont="1" applyFill="1" applyProtection="1">
      <alignment vertical="center"/>
      <protection hidden="1"/>
    </xf>
    <xf numFmtId="0" fontId="83" fillId="11" borderId="0" xfId="0" applyFont="1" applyFill="1" applyProtection="1">
      <alignment vertical="center"/>
      <protection hidden="1"/>
    </xf>
    <xf numFmtId="0" fontId="98" fillId="11" borderId="0" xfId="0" applyFont="1" applyFill="1" applyProtection="1">
      <alignment vertical="center"/>
      <protection hidden="1"/>
    </xf>
    <xf numFmtId="0" fontId="52" fillId="14" borderId="0" xfId="0" applyFont="1" applyFill="1" applyProtection="1">
      <alignment vertical="center"/>
      <protection hidden="1"/>
    </xf>
    <xf numFmtId="0" fontId="99" fillId="0" borderId="0" xfId="0" applyFont="1" applyProtection="1">
      <alignment vertical="center"/>
      <protection hidden="1"/>
    </xf>
    <xf numFmtId="0" fontId="83" fillId="12" borderId="0" xfId="0" applyFont="1" applyFill="1" applyProtection="1">
      <alignment vertical="center"/>
      <protection hidden="1"/>
    </xf>
    <xf numFmtId="0" fontId="98" fillId="12" borderId="0" xfId="0" applyFont="1" applyFill="1" applyProtection="1">
      <alignment vertical="center"/>
      <protection hidden="1"/>
    </xf>
    <xf numFmtId="0" fontId="0" fillId="12" borderId="0" xfId="0" applyFill="1" applyProtection="1">
      <alignment vertical="center"/>
      <protection hidden="1"/>
    </xf>
    <xf numFmtId="0" fontId="19" fillId="14" borderId="0" xfId="1" applyFont="1" applyFill="1" applyProtection="1">
      <alignment vertical="center"/>
      <protection hidden="1"/>
    </xf>
    <xf numFmtId="0" fontId="19" fillId="4" borderId="0" xfId="0" applyFont="1" applyFill="1" applyProtection="1">
      <alignment vertical="center"/>
      <protection hidden="1"/>
    </xf>
    <xf numFmtId="49" fontId="19" fillId="14" borderId="0" xfId="1" quotePrefix="1" applyNumberFormat="1" applyFont="1" applyFill="1" applyProtection="1">
      <alignment vertical="center"/>
      <protection hidden="1"/>
    </xf>
    <xf numFmtId="0" fontId="2" fillId="17" borderId="193" xfId="0" applyFont="1" applyFill="1" applyBorder="1" applyProtection="1">
      <alignment vertical="center"/>
      <protection hidden="1"/>
    </xf>
    <xf numFmtId="3" fontId="10" fillId="0" borderId="0" xfId="0" applyNumberFormat="1" applyFont="1" applyAlignment="1">
      <alignment horizontal="right" vertical="center"/>
    </xf>
    <xf numFmtId="3" fontId="10" fillId="9" borderId="4" xfId="0" applyNumberFormat="1" applyFont="1" applyFill="1" applyBorder="1" applyAlignment="1">
      <alignment horizontal="centerContinuous" vertical="center"/>
    </xf>
    <xf numFmtId="3" fontId="11" fillId="9" borderId="2" xfId="0" applyNumberFormat="1" applyFont="1" applyFill="1" applyBorder="1" applyAlignment="1">
      <alignment horizontal="centerContinuous" vertical="center"/>
    </xf>
    <xf numFmtId="3" fontId="10" fillId="9" borderId="2" xfId="0" applyNumberFormat="1" applyFont="1" applyFill="1" applyBorder="1" applyAlignment="1">
      <alignment horizontal="centerContinuous" vertical="center"/>
    </xf>
    <xf numFmtId="3" fontId="10" fillId="9" borderId="3" xfId="0" applyNumberFormat="1" applyFont="1" applyFill="1" applyBorder="1" applyAlignment="1">
      <alignment horizontal="centerContinuous" vertical="center"/>
    </xf>
    <xf numFmtId="3" fontId="10" fillId="0" borderId="22" xfId="0" applyNumberFormat="1" applyFont="1" applyBorder="1">
      <alignment vertical="center"/>
    </xf>
    <xf numFmtId="3" fontId="10" fillId="0" borderId="25" xfId="0" applyNumberFormat="1" applyFont="1" applyBorder="1">
      <alignment vertical="center"/>
    </xf>
    <xf numFmtId="3" fontId="10" fillId="0" borderId="26" xfId="0" applyNumberFormat="1" applyFont="1" applyBorder="1">
      <alignment vertical="center"/>
    </xf>
    <xf numFmtId="3" fontId="10" fillId="0" borderId="27" xfId="0" applyNumberFormat="1" applyFont="1" applyBorder="1">
      <alignment vertical="center"/>
    </xf>
    <xf numFmtId="3" fontId="10" fillId="0" borderId="28" xfId="0" applyNumberFormat="1" applyFont="1" applyBorder="1">
      <alignment vertical="center"/>
    </xf>
    <xf numFmtId="3" fontId="11" fillId="0" borderId="29" xfId="0" applyNumberFormat="1" applyFont="1" applyBorder="1">
      <alignment vertical="center"/>
    </xf>
    <xf numFmtId="3" fontId="10" fillId="0" borderId="5" xfId="0" applyNumberFormat="1" applyFont="1" applyBorder="1">
      <alignment vertical="center"/>
    </xf>
    <xf numFmtId="3" fontId="10" fillId="0" borderId="6" xfId="0" applyNumberFormat="1" applyFont="1" applyBorder="1">
      <alignment vertical="center"/>
    </xf>
    <xf numFmtId="3" fontId="11" fillId="0" borderId="1" xfId="0" applyNumberFormat="1" applyFont="1" applyBorder="1">
      <alignment vertical="center"/>
    </xf>
    <xf numFmtId="3" fontId="10" fillId="0" borderId="1" xfId="0" applyNumberFormat="1" applyFont="1" applyBorder="1" applyAlignment="1">
      <alignment horizontal="right" vertical="center"/>
    </xf>
    <xf numFmtId="3" fontId="10" fillId="0" borderId="36" xfId="0" applyNumberFormat="1" applyFont="1" applyBorder="1">
      <alignment vertical="center"/>
    </xf>
    <xf numFmtId="3" fontId="10" fillId="0" borderId="7" xfId="0" applyNumberFormat="1" applyFont="1" applyBorder="1" applyAlignment="1">
      <alignment horizontal="right" vertical="center"/>
    </xf>
    <xf numFmtId="3" fontId="10" fillId="0" borderId="37" xfId="0" applyNumberFormat="1" applyFont="1" applyBorder="1">
      <alignment vertical="center"/>
    </xf>
    <xf numFmtId="3" fontId="10" fillId="0" borderId="9" xfId="0" applyNumberFormat="1" applyFont="1" applyBorder="1" applyAlignment="1">
      <alignment horizontal="right" vertical="center"/>
    </xf>
    <xf numFmtId="3" fontId="10" fillId="0" borderId="51" xfId="0" applyNumberFormat="1" applyFont="1" applyBorder="1">
      <alignment vertical="center"/>
    </xf>
    <xf numFmtId="3" fontId="10" fillId="0" borderId="11" xfId="0" applyNumberFormat="1" applyFont="1" applyBorder="1" applyAlignment="1">
      <alignment horizontal="right" vertical="center"/>
    </xf>
    <xf numFmtId="3" fontId="11" fillId="0" borderId="26" xfId="0" applyNumberFormat="1" applyFont="1" applyBorder="1">
      <alignment vertical="center"/>
    </xf>
    <xf numFmtId="3" fontId="10" fillId="0" borderId="26" xfId="0" applyNumberFormat="1" applyFont="1" applyBorder="1" applyAlignment="1">
      <alignment horizontal="right" vertical="center"/>
    </xf>
    <xf numFmtId="3" fontId="10" fillId="0" borderId="44" xfId="0" applyNumberFormat="1" applyFont="1" applyBorder="1" applyAlignment="1">
      <alignment horizontal="right" vertical="center"/>
    </xf>
    <xf numFmtId="3" fontId="2" fillId="10" borderId="27" xfId="0" applyNumberFormat="1" applyFont="1" applyFill="1" applyBorder="1" applyAlignment="1" applyProtection="1">
      <alignment horizontal="center" vertical="center"/>
      <protection locked="0"/>
    </xf>
    <xf numFmtId="3" fontId="10" fillId="0" borderId="25" xfId="0" applyNumberFormat="1" applyFont="1" applyBorder="1" applyAlignment="1">
      <alignment vertical="center" wrapText="1"/>
    </xf>
    <xf numFmtId="3" fontId="11" fillId="0" borderId="52" xfId="0" applyNumberFormat="1" applyFont="1" applyBorder="1">
      <alignment vertical="center"/>
    </xf>
    <xf numFmtId="3" fontId="11" fillId="0" borderId="31" xfId="0" applyNumberFormat="1" applyFont="1" applyBorder="1">
      <alignment vertical="center"/>
    </xf>
    <xf numFmtId="3" fontId="10" fillId="0" borderId="29" xfId="0" applyNumberFormat="1" applyFont="1" applyBorder="1">
      <alignment vertical="center"/>
    </xf>
    <xf numFmtId="3" fontId="10" fillId="0" borderId="29" xfId="0" applyNumberFormat="1" applyFont="1" applyBorder="1" applyAlignment="1">
      <alignment horizontal="right" vertical="center"/>
    </xf>
    <xf numFmtId="3" fontId="10" fillId="0" borderId="83" xfId="0" applyNumberFormat="1" applyFont="1" applyBorder="1" applyAlignment="1">
      <alignment horizontal="right" vertical="center"/>
    </xf>
    <xf numFmtId="3" fontId="2" fillId="10" borderId="48" xfId="0" applyNumberFormat="1" applyFont="1" applyFill="1" applyBorder="1" applyAlignment="1" applyProtection="1">
      <alignment horizontal="center" vertical="center"/>
      <protection locked="0"/>
    </xf>
    <xf numFmtId="3" fontId="10" fillId="0" borderId="5" xfId="0" applyNumberFormat="1" applyFont="1" applyBorder="1" applyAlignment="1">
      <alignment horizontal="right" vertical="center"/>
    </xf>
    <xf numFmtId="3" fontId="10" fillId="0" borderId="39" xfId="0" applyNumberFormat="1" applyFont="1" applyBorder="1" applyAlignment="1">
      <alignment horizontal="centerContinuous" vertical="center"/>
    </xf>
    <xf numFmtId="3" fontId="10" fillId="0" borderId="60" xfId="0" applyNumberFormat="1" applyFont="1" applyBorder="1">
      <alignment vertical="center"/>
    </xf>
    <xf numFmtId="3" fontId="10" fillId="0" borderId="31" xfId="0" applyNumberFormat="1" applyFont="1" applyBorder="1" applyAlignment="1">
      <alignment horizontal="right" vertical="center"/>
    </xf>
    <xf numFmtId="3" fontId="10" fillId="0" borderId="31" xfId="0" applyNumberFormat="1" applyFont="1" applyBorder="1">
      <alignment vertical="center"/>
    </xf>
    <xf numFmtId="3" fontId="10" fillId="0" borderId="33" xfId="0" applyNumberFormat="1" applyFont="1" applyBorder="1">
      <alignment vertical="center"/>
    </xf>
    <xf numFmtId="3" fontId="11" fillId="0" borderId="38" xfId="0" applyNumberFormat="1" applyFont="1" applyBorder="1">
      <alignment vertical="center"/>
    </xf>
    <xf numFmtId="3" fontId="11" fillId="0" borderId="39" xfId="0" applyNumberFormat="1" applyFont="1" applyBorder="1">
      <alignment vertical="center"/>
    </xf>
    <xf numFmtId="3" fontId="10" fillId="0" borderId="39" xfId="0" applyNumberFormat="1" applyFont="1" applyBorder="1" applyAlignment="1">
      <alignment horizontal="right" vertical="center"/>
    </xf>
    <xf numFmtId="3" fontId="10" fillId="0" borderId="39" xfId="0" applyNumberFormat="1" applyFont="1" applyBorder="1">
      <alignment vertical="center"/>
    </xf>
    <xf numFmtId="0" fontId="10" fillId="0" borderId="40" xfId="0" applyFont="1" applyBorder="1">
      <alignment vertical="center"/>
    </xf>
    <xf numFmtId="3" fontId="10" fillId="0" borderId="32" xfId="0" applyNumberFormat="1" applyFont="1" applyBorder="1" applyAlignment="1">
      <alignment horizontal="right" vertical="center"/>
    </xf>
    <xf numFmtId="3" fontId="11" fillId="0" borderId="37" xfId="0" applyNumberFormat="1" applyFont="1" applyBorder="1">
      <alignment vertical="center"/>
    </xf>
    <xf numFmtId="3" fontId="11" fillId="0" borderId="9" xfId="0" applyNumberFormat="1" applyFont="1" applyBorder="1">
      <alignment vertical="center"/>
    </xf>
    <xf numFmtId="3" fontId="10" fillId="0" borderId="9" xfId="0" applyNumberFormat="1" applyFont="1" applyBorder="1">
      <alignment vertical="center"/>
    </xf>
    <xf numFmtId="0" fontId="10" fillId="0" borderId="10" xfId="0" applyFont="1" applyBorder="1">
      <alignment vertical="center"/>
    </xf>
    <xf numFmtId="3" fontId="10" fillId="0" borderId="10" xfId="0" applyNumberFormat="1" applyFont="1" applyBorder="1">
      <alignment vertical="center"/>
    </xf>
    <xf numFmtId="3" fontId="11" fillId="0" borderId="32" xfId="0" applyNumberFormat="1" applyFont="1" applyBorder="1">
      <alignment vertical="center"/>
    </xf>
    <xf numFmtId="3" fontId="10" fillId="0" borderId="20" xfId="0" applyNumberFormat="1" applyFont="1" applyBorder="1" applyAlignment="1">
      <alignment horizontal="left" vertical="center"/>
    </xf>
    <xf numFmtId="4" fontId="2" fillId="10" borderId="18" xfId="0" applyNumberFormat="1" applyFont="1" applyFill="1" applyBorder="1" applyAlignment="1" applyProtection="1">
      <alignment vertical="center" shrinkToFit="1"/>
      <protection locked="0"/>
    </xf>
    <xf numFmtId="3" fontId="2" fillId="10" borderId="18" xfId="0" applyNumberFormat="1" applyFont="1" applyFill="1" applyBorder="1" applyAlignment="1" applyProtection="1">
      <alignment horizontal="center" vertical="center"/>
      <protection locked="0"/>
    </xf>
    <xf numFmtId="3" fontId="2" fillId="10" borderId="50" xfId="0" applyNumberFormat="1" applyFont="1" applyFill="1" applyBorder="1" applyAlignment="1" applyProtection="1">
      <alignment horizontal="center" vertical="center"/>
      <protection locked="0"/>
    </xf>
    <xf numFmtId="3" fontId="11" fillId="0" borderId="53" xfId="0" applyNumberFormat="1" applyFont="1" applyBorder="1">
      <alignment vertical="center"/>
    </xf>
    <xf numFmtId="3" fontId="10" fillId="0" borderId="21" xfId="0" applyNumberFormat="1" applyFont="1" applyBorder="1" applyAlignment="1">
      <alignment horizontal="left" vertical="center"/>
    </xf>
    <xf numFmtId="4" fontId="2" fillId="10" borderId="19" xfId="0" applyNumberFormat="1" applyFont="1" applyFill="1" applyBorder="1" applyAlignment="1" applyProtection="1">
      <alignment vertical="center" shrinkToFit="1"/>
      <protection locked="0"/>
    </xf>
    <xf numFmtId="3" fontId="2" fillId="10" borderId="19" xfId="0" applyNumberFormat="1" applyFont="1" applyFill="1" applyBorder="1" applyAlignment="1" applyProtection="1">
      <alignment horizontal="center" vertical="center"/>
      <protection locked="0"/>
    </xf>
    <xf numFmtId="3" fontId="2" fillId="10" borderId="13" xfId="0" applyNumberFormat="1" applyFont="1" applyFill="1" applyBorder="1" applyAlignment="1" applyProtection="1">
      <alignment horizontal="center" vertical="center"/>
      <protection locked="0"/>
    </xf>
    <xf numFmtId="3" fontId="13" fillId="0" borderId="0" xfId="0" applyNumberFormat="1" applyFont="1" applyAlignment="1">
      <alignment horizontal="center" vertical="center"/>
    </xf>
    <xf numFmtId="3" fontId="78" fillId="0" borderId="0" xfId="0" applyNumberFormat="1" applyFont="1">
      <alignment vertical="center"/>
    </xf>
    <xf numFmtId="3" fontId="10" fillId="0" borderId="55" xfId="0" applyNumberFormat="1" applyFont="1" applyBorder="1">
      <alignment vertical="center"/>
    </xf>
    <xf numFmtId="3" fontId="11" fillId="0" borderId="36" xfId="0" applyNumberFormat="1" applyFont="1" applyBorder="1">
      <alignment vertical="center"/>
    </xf>
    <xf numFmtId="3" fontId="11" fillId="0" borderId="7" xfId="0" applyNumberFormat="1" applyFont="1" applyBorder="1">
      <alignment vertical="center"/>
    </xf>
    <xf numFmtId="3" fontId="10" fillId="0" borderId="7" xfId="0" applyNumberFormat="1" applyFont="1" applyBorder="1">
      <alignment vertical="center"/>
    </xf>
    <xf numFmtId="3" fontId="10" fillId="0" borderId="58" xfId="0" applyNumberFormat="1" applyFont="1" applyBorder="1">
      <alignment vertical="center"/>
    </xf>
    <xf numFmtId="3" fontId="10" fillId="0" borderId="64" xfId="0" applyNumberFormat="1" applyFont="1" applyBorder="1">
      <alignment vertical="center"/>
    </xf>
    <xf numFmtId="3" fontId="10" fillId="0" borderId="65" xfId="0" applyNumberFormat="1" applyFont="1" applyBorder="1">
      <alignment vertical="center"/>
    </xf>
    <xf numFmtId="3" fontId="2" fillId="10" borderId="18" xfId="0" applyNumberFormat="1" applyFont="1" applyFill="1" applyBorder="1" applyProtection="1">
      <alignment vertical="center"/>
      <protection locked="0"/>
    </xf>
    <xf numFmtId="3" fontId="10" fillId="0" borderId="56" xfId="0" applyNumberFormat="1" applyFont="1" applyBorder="1">
      <alignment vertical="center"/>
    </xf>
    <xf numFmtId="3" fontId="10" fillId="0" borderId="66" xfId="0" applyNumberFormat="1" applyFont="1" applyBorder="1" applyAlignment="1">
      <alignment horizontal="center" vertical="center" shrinkToFit="1"/>
    </xf>
    <xf numFmtId="3" fontId="10" fillId="0" borderId="73" xfId="0" applyNumberFormat="1" applyFont="1" applyBorder="1">
      <alignment vertical="center"/>
    </xf>
    <xf numFmtId="3" fontId="14" fillId="0" borderId="7" xfId="0" applyNumberFormat="1" applyFont="1" applyBorder="1" applyAlignment="1">
      <alignment vertical="center" shrinkToFit="1"/>
    </xf>
    <xf numFmtId="3" fontId="10" fillId="0" borderId="8" xfId="0" applyNumberFormat="1" applyFont="1" applyBorder="1">
      <alignment vertical="center"/>
    </xf>
    <xf numFmtId="3" fontId="10" fillId="0" borderId="9" xfId="0" applyNumberFormat="1" applyFont="1" applyBorder="1" applyAlignment="1">
      <alignment vertical="center" shrinkToFit="1"/>
    </xf>
    <xf numFmtId="3" fontId="25" fillId="0" borderId="9" xfId="0" applyNumberFormat="1" applyFont="1" applyBorder="1">
      <alignment vertical="center"/>
    </xf>
    <xf numFmtId="3" fontId="23" fillId="0" borderId="9" xfId="0" applyNumberFormat="1" applyFont="1" applyBorder="1" applyAlignment="1">
      <alignment horizontal="center" vertical="center"/>
    </xf>
    <xf numFmtId="3" fontId="10" fillId="0" borderId="66" xfId="0" applyNumberFormat="1" applyFont="1" applyBorder="1">
      <alignment vertical="center"/>
    </xf>
    <xf numFmtId="3" fontId="10" fillId="0" borderId="16" xfId="0" applyNumberFormat="1" applyFont="1" applyBorder="1">
      <alignment vertical="center"/>
    </xf>
    <xf numFmtId="3" fontId="10" fillId="0" borderId="17" xfId="0" applyNumberFormat="1" applyFont="1" applyBorder="1">
      <alignment vertical="center"/>
    </xf>
    <xf numFmtId="3" fontId="10" fillId="0" borderId="9" xfId="0" applyNumberFormat="1" applyFont="1" applyBorder="1" applyAlignment="1">
      <alignment horizontal="center" vertical="center"/>
    </xf>
    <xf numFmtId="3" fontId="78" fillId="0" borderId="61" xfId="0" applyNumberFormat="1" applyFont="1" applyBorder="1">
      <alignment vertical="center"/>
    </xf>
    <xf numFmtId="3" fontId="10" fillId="0" borderId="5" xfId="0" applyNumberFormat="1" applyFont="1" applyBorder="1" applyAlignment="1">
      <alignment horizontal="right" vertical="center" shrinkToFit="1"/>
    </xf>
    <xf numFmtId="3" fontId="10" fillId="0" borderId="6" xfId="0" applyNumberFormat="1" applyFont="1" applyBorder="1" applyAlignment="1">
      <alignment horizontal="right" vertical="center"/>
    </xf>
    <xf numFmtId="3" fontId="78" fillId="0" borderId="67" xfId="0" applyNumberFormat="1" applyFont="1" applyBorder="1">
      <alignment vertical="center"/>
    </xf>
    <xf numFmtId="3" fontId="10" fillId="0" borderId="16" xfId="0" applyNumberFormat="1" applyFont="1" applyBorder="1" applyAlignment="1">
      <alignment vertical="center" shrinkToFit="1"/>
    </xf>
    <xf numFmtId="3" fontId="11" fillId="0" borderId="16" xfId="0" applyNumberFormat="1" applyFont="1" applyBorder="1">
      <alignment vertical="center"/>
    </xf>
    <xf numFmtId="3" fontId="10" fillId="0" borderId="16" xfId="0" applyNumberFormat="1" applyFont="1" applyBorder="1" applyAlignment="1">
      <alignment horizontal="right" vertical="center"/>
    </xf>
    <xf numFmtId="3" fontId="11" fillId="0" borderId="0" xfId="0" applyNumberFormat="1" applyFont="1" applyAlignment="1">
      <alignment horizontal="left" vertical="center"/>
    </xf>
    <xf numFmtId="3" fontId="11" fillId="0" borderId="0" xfId="0" applyNumberFormat="1" applyFont="1" applyAlignment="1">
      <alignment horizontal="left" vertical="center" wrapText="1"/>
    </xf>
    <xf numFmtId="3" fontId="11" fillId="0" borderId="71" xfId="0" applyNumberFormat="1" applyFont="1" applyBorder="1">
      <alignment vertical="center"/>
    </xf>
    <xf numFmtId="3" fontId="10" fillId="0" borderId="71" xfId="0" applyNumberFormat="1" applyFont="1" applyBorder="1">
      <alignment vertical="center"/>
    </xf>
    <xf numFmtId="3" fontId="23" fillId="0" borderId="71" xfId="0" applyNumberFormat="1" applyFont="1" applyBorder="1">
      <alignment vertical="center"/>
    </xf>
    <xf numFmtId="3" fontId="13" fillId="0" borderId="71" xfId="0" applyNumberFormat="1" applyFont="1" applyBorder="1">
      <alignment vertical="center"/>
    </xf>
    <xf numFmtId="3" fontId="10" fillId="0" borderId="72" xfId="0" applyNumberFormat="1" applyFont="1" applyBorder="1">
      <alignment vertical="center"/>
    </xf>
    <xf numFmtId="3" fontId="11" fillId="0" borderId="62" xfId="0" applyNumberFormat="1" applyFont="1" applyBorder="1">
      <alignment vertical="center"/>
    </xf>
    <xf numFmtId="3" fontId="11" fillId="0" borderId="54" xfId="0" applyNumberFormat="1" applyFont="1" applyBorder="1">
      <alignment vertical="center"/>
    </xf>
    <xf numFmtId="3" fontId="10" fillId="0" borderId="54" xfId="0" applyNumberFormat="1" applyFont="1" applyBorder="1">
      <alignment vertical="center"/>
    </xf>
    <xf numFmtId="3" fontId="10" fillId="0" borderId="54" xfId="0" applyNumberFormat="1" applyFont="1" applyBorder="1" applyAlignment="1">
      <alignment horizontal="right" vertical="center"/>
    </xf>
    <xf numFmtId="3" fontId="10" fillId="0" borderId="56" xfId="0" applyNumberFormat="1" applyFont="1" applyBorder="1" applyAlignment="1">
      <alignment horizontal="right" vertical="center"/>
    </xf>
    <xf numFmtId="3" fontId="11" fillId="0" borderId="6" xfId="0" applyNumberFormat="1" applyFont="1" applyBorder="1">
      <alignment vertical="center"/>
    </xf>
    <xf numFmtId="3" fontId="14" fillId="0" borderId="17" xfId="0" applyNumberFormat="1" applyFont="1" applyBorder="1" applyAlignment="1">
      <alignment vertical="center" shrinkToFit="1"/>
    </xf>
    <xf numFmtId="3" fontId="13" fillId="0" borderId="0" xfId="0" applyNumberFormat="1" applyFont="1" applyAlignment="1">
      <alignment horizontal="right" vertical="center"/>
    </xf>
    <xf numFmtId="3" fontId="2" fillId="10" borderId="99" xfId="0" applyNumberFormat="1" applyFont="1" applyFill="1" applyBorder="1" applyAlignment="1" applyProtection="1">
      <alignment horizontal="center" vertical="center"/>
      <protection locked="0"/>
    </xf>
    <xf numFmtId="3" fontId="23" fillId="0" borderId="7" xfId="0" applyNumberFormat="1" applyFont="1" applyBorder="1">
      <alignment vertical="center"/>
    </xf>
    <xf numFmtId="3" fontId="13" fillId="0" borderId="31" xfId="0" applyNumberFormat="1" applyFont="1" applyBorder="1">
      <alignment vertical="center"/>
    </xf>
    <xf numFmtId="3" fontId="5" fillId="0" borderId="7" xfId="0" applyNumberFormat="1" applyFont="1" applyBorder="1">
      <alignment vertical="center"/>
    </xf>
    <xf numFmtId="3" fontId="5" fillId="0" borderId="8" xfId="0" applyNumberFormat="1" applyFont="1" applyBorder="1">
      <alignment vertical="center"/>
    </xf>
    <xf numFmtId="3" fontId="14" fillId="0" borderId="9" xfId="0" applyNumberFormat="1" applyFont="1" applyBorder="1" applyAlignment="1">
      <alignment vertical="center" shrinkToFit="1"/>
    </xf>
    <xf numFmtId="3" fontId="10" fillId="0" borderId="65" xfId="0" applyNumberFormat="1" applyFont="1" applyBorder="1" applyAlignment="1">
      <alignment horizontal="right" vertical="center"/>
    </xf>
    <xf numFmtId="3" fontId="10" fillId="0" borderId="65" xfId="0" quotePrefix="1" applyNumberFormat="1" applyFont="1" applyBorder="1" applyAlignment="1">
      <alignment horizontal="right" vertical="center"/>
    </xf>
    <xf numFmtId="3" fontId="10" fillId="0" borderId="57" xfId="0" quotePrefix="1" applyNumberFormat="1" applyFont="1" applyBorder="1" applyAlignment="1">
      <alignment horizontal="right" vertical="center"/>
    </xf>
    <xf numFmtId="3" fontId="10" fillId="0" borderId="5" xfId="0" quotePrefix="1" applyNumberFormat="1" applyFont="1" applyBorder="1" applyAlignment="1">
      <alignment horizontal="right" vertical="center"/>
    </xf>
    <xf numFmtId="3" fontId="10" fillId="0" borderId="6" xfId="0" quotePrefix="1" applyNumberFormat="1" applyFont="1" applyBorder="1" applyAlignment="1">
      <alignment horizontal="right" vertical="center"/>
    </xf>
    <xf numFmtId="3" fontId="10" fillId="0" borderId="15" xfId="0" applyNumberFormat="1" applyFont="1" applyBorder="1" applyAlignment="1">
      <alignment vertical="center" shrinkToFit="1"/>
    </xf>
    <xf numFmtId="4" fontId="2" fillId="10" borderId="18" xfId="0" applyNumberFormat="1" applyFont="1" applyFill="1" applyBorder="1" applyProtection="1">
      <alignment vertical="center"/>
      <protection locked="0"/>
    </xf>
    <xf numFmtId="3" fontId="10" fillId="0" borderId="9" xfId="0" applyNumberFormat="1" applyFont="1" applyBorder="1" applyAlignment="1">
      <alignment vertical="center" wrapText="1"/>
    </xf>
    <xf numFmtId="3" fontId="15" fillId="0" borderId="9" xfId="0" applyNumberFormat="1" applyFont="1" applyBorder="1" applyAlignment="1">
      <alignment horizontal="right" vertical="center" shrinkToFit="1"/>
    </xf>
    <xf numFmtId="3" fontId="2" fillId="10" borderId="50" xfId="0" applyNumberFormat="1" applyFont="1" applyFill="1" applyBorder="1" applyAlignment="1" applyProtection="1">
      <alignment vertical="center" shrinkToFit="1"/>
      <protection locked="0"/>
    </xf>
    <xf numFmtId="3" fontId="79" fillId="0" borderId="37" xfId="0" applyNumberFormat="1" applyFont="1" applyBorder="1">
      <alignment vertical="center"/>
    </xf>
    <xf numFmtId="178" fontId="2" fillId="10" borderId="18" xfId="0" applyNumberFormat="1" applyFont="1" applyFill="1" applyBorder="1" applyProtection="1">
      <alignment vertical="center"/>
      <protection locked="0"/>
    </xf>
    <xf numFmtId="178" fontId="2" fillId="10" borderId="50" xfId="0" applyNumberFormat="1" applyFont="1" applyFill="1" applyBorder="1" applyProtection="1">
      <alignment vertical="center"/>
      <protection locked="0"/>
    </xf>
    <xf numFmtId="3" fontId="10" fillId="0" borderId="9" xfId="0" applyNumberFormat="1" applyFont="1" applyBorder="1" applyAlignment="1">
      <alignment horizontal="right" vertical="center" shrinkToFit="1"/>
    </xf>
    <xf numFmtId="3" fontId="10" fillId="0" borderId="58" xfId="0" quotePrefix="1" applyNumberFormat="1" applyFont="1" applyBorder="1" applyAlignment="1">
      <alignment horizontal="right" vertical="center"/>
    </xf>
    <xf numFmtId="3" fontId="10" fillId="0" borderId="42" xfId="0" applyNumberFormat="1" applyFont="1" applyBorder="1" applyAlignment="1">
      <alignment vertical="center" shrinkToFit="1"/>
    </xf>
    <xf numFmtId="3" fontId="10" fillId="0" borderId="39" xfId="0" applyNumberFormat="1" applyFont="1" applyBorder="1" applyAlignment="1">
      <alignment horizontal="right" vertical="center" shrinkToFit="1"/>
    </xf>
    <xf numFmtId="3" fontId="23" fillId="0" borderId="31" xfId="0" applyNumberFormat="1" applyFont="1" applyBorder="1">
      <alignment vertical="center"/>
    </xf>
    <xf numFmtId="3" fontId="10" fillId="0" borderId="16" xfId="0" applyNumberFormat="1" applyFont="1" applyBorder="1" applyAlignment="1">
      <alignment horizontal="right" vertical="center" shrinkToFit="1"/>
    </xf>
    <xf numFmtId="3" fontId="10" fillId="0" borderId="57" xfId="0" applyNumberFormat="1" applyFont="1" applyBorder="1" applyAlignment="1">
      <alignment horizontal="right" vertical="center"/>
    </xf>
    <xf numFmtId="3" fontId="2" fillId="10" borderId="50" xfId="0" applyNumberFormat="1" applyFont="1" applyFill="1" applyBorder="1" applyProtection="1">
      <alignment vertical="center"/>
      <protection locked="0"/>
    </xf>
    <xf numFmtId="3" fontId="10" fillId="0" borderId="56" xfId="0" quotePrefix="1" applyNumberFormat="1" applyFont="1" applyBorder="1" applyAlignment="1">
      <alignment horizontal="right" vertical="center"/>
    </xf>
    <xf numFmtId="3" fontId="13" fillId="0" borderId="54" xfId="0" applyNumberFormat="1" applyFont="1" applyBorder="1">
      <alignment vertical="center"/>
    </xf>
    <xf numFmtId="3" fontId="10" fillId="0" borderId="77" xfId="0" applyNumberFormat="1" applyFont="1" applyBorder="1">
      <alignment vertical="center"/>
    </xf>
    <xf numFmtId="3" fontId="10" fillId="0" borderId="39" xfId="0" applyNumberFormat="1" applyFont="1" applyBorder="1" applyAlignment="1">
      <alignment vertical="center" shrinkToFit="1"/>
    </xf>
    <xf numFmtId="0" fontId="11" fillId="0" borderId="9" xfId="0" applyFont="1" applyBorder="1">
      <alignment vertical="center"/>
    </xf>
    <xf numFmtId="3" fontId="2" fillId="0" borderId="18" xfId="0" applyNumberFormat="1" applyFont="1" applyBorder="1" applyProtection="1">
      <alignment vertical="center"/>
      <protection locked="0"/>
    </xf>
    <xf numFmtId="3" fontId="93" fillId="0" borderId="61" xfId="0" applyNumberFormat="1" applyFont="1" applyBorder="1" applyAlignment="1" applyProtection="1">
      <alignment horizontal="center"/>
      <protection locked="0"/>
    </xf>
    <xf numFmtId="0" fontId="93" fillId="0" borderId="18" xfId="0" applyFont="1" applyBorder="1" applyAlignment="1" applyProtection="1">
      <alignment horizontal="center"/>
      <protection locked="0"/>
    </xf>
    <xf numFmtId="3" fontId="97" fillId="0" borderId="18" xfId="0" applyNumberFormat="1" applyFont="1" applyBorder="1" applyAlignment="1" applyProtection="1">
      <alignment horizontal="center"/>
      <protection locked="0"/>
    </xf>
    <xf numFmtId="0" fontId="97" fillId="0" borderId="18" xfId="0" applyFont="1" applyBorder="1" applyAlignment="1" applyProtection="1">
      <alignment horizontal="center" shrinkToFit="1"/>
      <protection locked="0"/>
    </xf>
    <xf numFmtId="0" fontId="97" fillId="0" borderId="18" xfId="0" applyFont="1" applyBorder="1" applyAlignment="1" applyProtection="1">
      <alignment horizontal="center"/>
      <protection locked="0"/>
    </xf>
    <xf numFmtId="0" fontId="97" fillId="0" borderId="50" xfId="0" applyFont="1" applyBorder="1" applyAlignment="1" applyProtection="1">
      <alignment horizontal="center"/>
      <protection locked="0"/>
    </xf>
    <xf numFmtId="3" fontId="2" fillId="0" borderId="61" xfId="0" applyNumberFormat="1" applyFont="1" applyBorder="1" applyProtection="1">
      <alignment vertical="center"/>
      <protection locked="0"/>
    </xf>
    <xf numFmtId="178" fontId="2" fillId="0" borderId="18" xfId="0" applyNumberFormat="1" applyFont="1" applyBorder="1" applyProtection="1">
      <alignment vertical="center"/>
      <protection locked="0"/>
    </xf>
    <xf numFmtId="3" fontId="2" fillId="0" borderId="84" xfId="0" applyNumberFormat="1" applyFont="1" applyBorder="1" applyProtection="1">
      <alignment vertical="center"/>
      <protection locked="0"/>
    </xf>
    <xf numFmtId="178" fontId="2" fillId="0" borderId="85" xfId="0" applyNumberFormat="1" applyFont="1" applyBorder="1" applyProtection="1">
      <alignment vertical="center"/>
      <protection locked="0"/>
    </xf>
    <xf numFmtId="3" fontId="10" fillId="0" borderId="58" xfId="0" applyNumberFormat="1" applyFont="1" applyBorder="1" applyAlignment="1">
      <alignment horizontal="right" vertical="center"/>
    </xf>
    <xf numFmtId="3" fontId="13" fillId="0" borderId="9" xfId="0" applyNumberFormat="1" applyFont="1" applyBorder="1">
      <alignment vertical="center"/>
    </xf>
    <xf numFmtId="3" fontId="13" fillId="0" borderId="7" xfId="0" applyNumberFormat="1" applyFont="1" applyBorder="1">
      <alignment vertical="center"/>
    </xf>
    <xf numFmtId="3" fontId="10" fillId="0" borderId="14" xfId="0" applyNumberFormat="1" applyFont="1" applyBorder="1">
      <alignment vertical="center"/>
    </xf>
    <xf numFmtId="3" fontId="23" fillId="0" borderId="9" xfId="0" applyNumberFormat="1" applyFont="1" applyBorder="1">
      <alignment vertical="center"/>
    </xf>
    <xf numFmtId="3" fontId="11" fillId="0" borderId="5" xfId="0" applyNumberFormat="1" applyFont="1" applyBorder="1" applyAlignment="1">
      <alignment horizontal="right" vertical="center"/>
    </xf>
    <xf numFmtId="3" fontId="11" fillId="0" borderId="5" xfId="0" applyNumberFormat="1" applyFont="1" applyBorder="1" applyAlignment="1">
      <alignment horizontal="right" vertical="center" shrinkToFit="1"/>
    </xf>
    <xf numFmtId="3" fontId="10" fillId="0" borderId="70" xfId="0" applyNumberFormat="1" applyFont="1" applyBorder="1">
      <alignment vertical="center"/>
    </xf>
    <xf numFmtId="3" fontId="23" fillId="0" borderId="54" xfId="0" applyNumberFormat="1" applyFont="1" applyBorder="1">
      <alignment vertical="center"/>
    </xf>
    <xf numFmtId="3" fontId="18" fillId="0" borderId="0" xfId="0" applyNumberFormat="1" applyFont="1">
      <alignment vertical="center"/>
    </xf>
    <xf numFmtId="3" fontId="10" fillId="0" borderId="125" xfId="0" applyNumberFormat="1" applyFont="1" applyBorder="1">
      <alignment vertical="center"/>
    </xf>
    <xf numFmtId="3" fontId="10" fillId="0" borderId="65" xfId="0" quotePrefix="1" applyNumberFormat="1" applyFont="1" applyBorder="1" applyAlignment="1">
      <alignment horizontal="right" vertical="center" shrinkToFit="1"/>
    </xf>
    <xf numFmtId="3" fontId="10" fillId="0" borderId="187" xfId="0" applyNumberFormat="1" applyFont="1" applyBorder="1">
      <alignment vertical="center"/>
    </xf>
    <xf numFmtId="3" fontId="15" fillId="0" borderId="9" xfId="0" applyNumberFormat="1" applyFont="1" applyBorder="1" applyAlignment="1">
      <alignment vertical="center" wrapText="1"/>
    </xf>
    <xf numFmtId="0" fontId="2" fillId="0" borderId="18" xfId="0" applyFont="1" applyBorder="1" applyAlignment="1" applyProtection="1">
      <alignment horizontal="center" vertical="center" wrapText="1"/>
      <protection locked="0"/>
    </xf>
    <xf numFmtId="3" fontId="11" fillId="0" borderId="50" xfId="0" applyNumberFormat="1" applyFont="1" applyBorder="1" applyAlignment="1" applyProtection="1">
      <alignment vertical="center" wrapText="1"/>
      <protection locked="0"/>
    </xf>
    <xf numFmtId="3" fontId="10" fillId="0" borderId="80" xfId="0" quotePrefix="1" applyNumberFormat="1" applyFont="1" applyBorder="1" applyAlignment="1">
      <alignment horizontal="right" vertical="center" shrinkToFit="1"/>
    </xf>
    <xf numFmtId="3" fontId="10" fillId="0" borderId="79" xfId="0" quotePrefix="1" applyNumberFormat="1" applyFont="1" applyBorder="1" applyAlignment="1">
      <alignment horizontal="right" vertical="center"/>
    </xf>
    <xf numFmtId="3" fontId="19" fillId="0" borderId="5" xfId="0" quotePrefix="1" applyNumberFormat="1" applyFont="1" applyBorder="1" applyAlignment="1">
      <alignment horizontal="right" vertical="center"/>
    </xf>
    <xf numFmtId="3" fontId="19" fillId="0" borderId="58" xfId="0" quotePrefix="1" applyNumberFormat="1" applyFont="1" applyBorder="1" applyAlignment="1">
      <alignment horizontal="right" vertical="center"/>
    </xf>
    <xf numFmtId="3" fontId="10" fillId="0" borderId="40" xfId="0" applyNumberFormat="1" applyFont="1" applyBorder="1">
      <alignment vertical="center"/>
    </xf>
    <xf numFmtId="3" fontId="10" fillId="0" borderId="78" xfId="0" applyNumberFormat="1" applyFont="1" applyBorder="1">
      <alignment vertical="center"/>
    </xf>
    <xf numFmtId="3" fontId="23" fillId="0" borderId="29" xfId="0" applyNumberFormat="1" applyFont="1" applyBorder="1">
      <alignment vertical="center"/>
    </xf>
    <xf numFmtId="3" fontId="13" fillId="0" borderId="29" xfId="0" applyNumberFormat="1" applyFont="1" applyBorder="1">
      <alignment vertical="center"/>
    </xf>
    <xf numFmtId="3" fontId="10" fillId="0" borderId="76" xfId="0" applyNumberFormat="1" applyFont="1" applyBorder="1" applyAlignment="1">
      <alignment horizontal="right" vertical="center"/>
    </xf>
    <xf numFmtId="3" fontId="10" fillId="0" borderId="79" xfId="0" applyNumberFormat="1" applyFont="1" applyBorder="1" applyAlignment="1">
      <alignment horizontal="right" vertical="center"/>
    </xf>
    <xf numFmtId="3" fontId="10" fillId="0" borderId="56" xfId="0" applyNumberFormat="1" applyFont="1" applyBorder="1" applyAlignment="1">
      <alignment horizontal="right" vertical="center" shrinkToFit="1"/>
    </xf>
    <xf numFmtId="0" fontId="0" fillId="0" borderId="9" xfId="0" applyBorder="1" applyAlignment="1">
      <alignment vertical="center" wrapText="1"/>
    </xf>
    <xf numFmtId="3" fontId="11" fillId="0" borderId="10" xfId="0" applyNumberFormat="1" applyFont="1" applyBorder="1" applyAlignment="1">
      <alignment vertical="center" shrinkToFit="1"/>
    </xf>
    <xf numFmtId="3" fontId="10" fillId="0" borderId="57" xfId="0" quotePrefix="1" applyNumberFormat="1" applyFont="1" applyBorder="1" applyAlignment="1">
      <alignment horizontal="right" vertical="center" shrinkToFit="1"/>
    </xf>
    <xf numFmtId="3" fontId="10" fillId="0" borderId="79" xfId="0" quotePrefix="1" applyNumberFormat="1" applyFont="1" applyBorder="1" applyAlignment="1">
      <alignment horizontal="right" vertical="center" shrinkToFit="1"/>
    </xf>
    <xf numFmtId="3" fontId="10" fillId="0" borderId="81" xfId="0" applyNumberFormat="1" applyFont="1" applyBorder="1" applyAlignment="1">
      <alignment horizontal="right" vertical="center"/>
    </xf>
    <xf numFmtId="3" fontId="10" fillId="0" borderId="82" xfId="0" applyNumberFormat="1" applyFont="1" applyBorder="1" applyAlignment="1">
      <alignment horizontal="right" vertical="center"/>
    </xf>
    <xf numFmtId="3" fontId="10" fillId="0" borderId="76" xfId="0" quotePrefix="1" applyNumberFormat="1" applyFont="1" applyBorder="1" applyAlignment="1">
      <alignment horizontal="right" vertical="center"/>
    </xf>
    <xf numFmtId="3" fontId="10" fillId="0" borderId="58" xfId="0" applyNumberFormat="1" applyFont="1" applyBorder="1" applyAlignment="1">
      <alignment horizontal="right" vertical="center" shrinkToFit="1"/>
    </xf>
    <xf numFmtId="3" fontId="10" fillId="0" borderId="5" xfId="0" quotePrefix="1" applyNumberFormat="1" applyFont="1" applyBorder="1" applyAlignment="1">
      <alignment horizontal="right" vertical="center" shrinkToFit="1"/>
    </xf>
    <xf numFmtId="3" fontId="10" fillId="0" borderId="65" xfId="0" applyNumberFormat="1" applyFont="1" applyBorder="1" applyAlignment="1">
      <alignment horizontal="right" vertical="center" shrinkToFit="1"/>
    </xf>
    <xf numFmtId="3" fontId="10" fillId="0" borderId="56" xfId="0" quotePrefix="1" applyNumberFormat="1" applyFont="1" applyBorder="1" applyAlignment="1">
      <alignment horizontal="right" vertical="center" shrinkToFit="1"/>
    </xf>
    <xf numFmtId="3" fontId="10" fillId="0" borderId="6" xfId="0" quotePrefix="1" applyNumberFormat="1" applyFont="1" applyBorder="1" applyAlignment="1">
      <alignment horizontal="right" vertical="center" shrinkToFit="1"/>
    </xf>
    <xf numFmtId="3" fontId="11" fillId="0" borderId="4" xfId="0" applyNumberFormat="1" applyFont="1" applyBorder="1">
      <alignment vertical="center"/>
    </xf>
    <xf numFmtId="3" fontId="11" fillId="0" borderId="2" xfId="0" applyNumberFormat="1" applyFont="1" applyBorder="1">
      <alignment vertical="center"/>
    </xf>
    <xf numFmtId="3" fontId="10" fillId="0" borderId="2" xfId="0" applyNumberFormat="1" applyFont="1" applyBorder="1">
      <alignment vertical="center"/>
    </xf>
    <xf numFmtId="3" fontId="10" fillId="0" borderId="3" xfId="0" applyNumberFormat="1" applyFont="1" applyBorder="1">
      <alignment vertical="center"/>
    </xf>
    <xf numFmtId="177" fontId="11" fillId="0" borderId="0" xfId="0" quotePrefix="1" applyNumberFormat="1" applyFont="1">
      <alignment vertical="center"/>
    </xf>
    <xf numFmtId="3" fontId="86" fillId="0" borderId="0" xfId="0" applyNumberFormat="1" applyFont="1">
      <alignment vertical="center"/>
    </xf>
    <xf numFmtId="177" fontId="10" fillId="0" borderId="0" xfId="0" quotePrefix="1" applyNumberFormat="1" applyFont="1">
      <alignment vertical="center"/>
    </xf>
    <xf numFmtId="3" fontId="100" fillId="0" borderId="0" xfId="0" applyNumberFormat="1" applyFont="1">
      <alignment vertical="center"/>
    </xf>
    <xf numFmtId="3" fontId="101" fillId="0" borderId="82" xfId="0" applyNumberFormat="1" applyFont="1" applyBorder="1">
      <alignment vertical="center"/>
    </xf>
    <xf numFmtId="178" fontId="2" fillId="0" borderId="50" xfId="0" applyNumberFormat="1" applyFont="1" applyBorder="1" applyProtection="1">
      <alignment vertical="center"/>
      <protection locked="0"/>
    </xf>
    <xf numFmtId="178" fontId="2" fillId="0" borderId="194" xfId="0" applyNumberFormat="1" applyFont="1" applyBorder="1" applyProtection="1">
      <alignment vertical="center"/>
      <protection locked="0"/>
    </xf>
    <xf numFmtId="178" fontId="2" fillId="0" borderId="14" xfId="0" applyNumberFormat="1" applyFont="1" applyBorder="1" applyProtection="1">
      <alignment vertical="center"/>
      <protection locked="0"/>
    </xf>
    <xf numFmtId="178" fontId="2" fillId="0" borderId="49" xfId="0" applyNumberFormat="1" applyFont="1" applyBorder="1" applyProtection="1">
      <alignment vertical="center"/>
      <protection locked="0"/>
    </xf>
    <xf numFmtId="3" fontId="2" fillId="0" borderId="20" xfId="0" applyNumberFormat="1" applyFont="1" applyBorder="1" applyProtection="1">
      <alignment vertical="center"/>
      <protection locked="0"/>
    </xf>
    <xf numFmtId="3" fontId="2" fillId="0" borderId="184" xfId="0" applyNumberFormat="1" applyFont="1" applyBorder="1" applyProtection="1">
      <alignment vertical="center"/>
      <protection locked="0"/>
    </xf>
    <xf numFmtId="3" fontId="8" fillId="0" borderId="0" xfId="0" applyNumberFormat="1" applyFont="1">
      <alignment vertical="center"/>
    </xf>
    <xf numFmtId="0" fontId="82" fillId="0" borderId="0" xfId="0" applyFont="1" applyProtection="1">
      <alignment vertical="center"/>
      <protection hidden="1"/>
    </xf>
    <xf numFmtId="0" fontId="5" fillId="0" borderId="0" xfId="0" quotePrefix="1" applyFont="1" applyProtection="1">
      <alignment vertical="center"/>
      <protection hidden="1"/>
    </xf>
    <xf numFmtId="0" fontId="5" fillId="0" borderId="0" xfId="0" applyFont="1" applyProtection="1">
      <alignment vertical="center"/>
      <protection hidden="1"/>
    </xf>
    <xf numFmtId="0" fontId="0" fillId="0" borderId="34" xfId="0" applyBorder="1" applyProtection="1">
      <alignment vertical="center"/>
      <protection hidden="1"/>
    </xf>
    <xf numFmtId="177" fontId="86" fillId="0" borderId="0" xfId="0" quotePrefix="1" applyNumberFormat="1" applyFont="1">
      <alignment vertical="center"/>
    </xf>
    <xf numFmtId="0" fontId="90" fillId="0" borderId="0" xfId="0" quotePrefix="1" applyFont="1" applyProtection="1">
      <alignment vertical="center"/>
      <protection hidden="1"/>
    </xf>
    <xf numFmtId="3" fontId="5" fillId="0" borderId="0" xfId="0" applyNumberFormat="1" applyFont="1" applyAlignment="1">
      <alignment vertical="top" wrapText="1"/>
    </xf>
    <xf numFmtId="3" fontId="10" fillId="2" borderId="4" xfId="0" applyNumberFormat="1" applyFont="1" applyFill="1" applyBorder="1" applyAlignment="1">
      <alignment horizontal="centerContinuous" vertical="center"/>
    </xf>
    <xf numFmtId="3" fontId="11" fillId="2" borderId="2" xfId="0" applyNumberFormat="1"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3" fontId="11" fillId="2" borderId="30" xfId="0" applyNumberFormat="1" applyFont="1" applyFill="1" applyBorder="1" applyAlignment="1">
      <alignment horizontal="centerContinuous" vertical="center"/>
    </xf>
    <xf numFmtId="3" fontId="11" fillId="2" borderId="31" xfId="0" applyNumberFormat="1" applyFont="1" applyFill="1" applyBorder="1" applyAlignment="1">
      <alignment horizontal="centerContinuous" vertical="center"/>
    </xf>
    <xf numFmtId="3" fontId="11" fillId="2" borderId="32" xfId="0" applyNumberFormat="1" applyFont="1" applyFill="1" applyBorder="1" applyAlignment="1">
      <alignment horizontal="centerContinuous" vertical="center"/>
    </xf>
    <xf numFmtId="3" fontId="10" fillId="2" borderId="31" xfId="0" applyNumberFormat="1" applyFont="1" applyFill="1" applyBorder="1" applyAlignment="1">
      <alignment horizontal="centerContinuous" vertical="center"/>
    </xf>
    <xf numFmtId="3" fontId="10" fillId="2" borderId="33" xfId="0" applyNumberFormat="1" applyFont="1" applyFill="1" applyBorder="1" applyAlignment="1">
      <alignment horizontal="centerContinuous" vertical="center"/>
    </xf>
    <xf numFmtId="3" fontId="11" fillId="2" borderId="47" xfId="0" applyNumberFormat="1" applyFont="1" applyFill="1" applyBorder="1" applyAlignment="1">
      <alignment horizontal="centerContinuous" vertical="center"/>
    </xf>
    <xf numFmtId="3" fontId="10" fillId="2" borderId="47" xfId="0" applyNumberFormat="1" applyFont="1" applyFill="1" applyBorder="1" applyAlignment="1">
      <alignment horizontal="centerContinuous" vertical="center"/>
    </xf>
    <xf numFmtId="3" fontId="10" fillId="2" borderId="48" xfId="0" applyNumberFormat="1" applyFont="1" applyFill="1" applyBorder="1" applyAlignment="1">
      <alignment horizontal="centerContinuous" vertical="center"/>
    </xf>
    <xf numFmtId="3" fontId="2" fillId="2" borderId="38" xfId="0" applyNumberFormat="1" applyFont="1" applyFill="1" applyBorder="1">
      <alignment vertical="center"/>
    </xf>
    <xf numFmtId="3" fontId="2" fillId="2" borderId="110" xfId="0" applyNumberFormat="1" applyFont="1" applyFill="1" applyBorder="1" applyAlignment="1">
      <alignment horizontal="right" vertical="center"/>
    </xf>
    <xf numFmtId="3" fontId="2" fillId="2" borderId="120" xfId="0" applyNumberFormat="1" applyFont="1" applyFill="1" applyBorder="1" applyAlignment="1">
      <alignment horizontal="center" vertical="center"/>
    </xf>
    <xf numFmtId="0" fontId="0" fillId="2" borderId="29" xfId="0" applyFill="1" applyBorder="1">
      <alignment vertical="center"/>
    </xf>
    <xf numFmtId="0" fontId="0" fillId="2" borderId="93" xfId="0" applyFill="1" applyBorder="1">
      <alignment vertical="center"/>
    </xf>
    <xf numFmtId="3" fontId="2" fillId="2" borderId="98" xfId="0" applyNumberFormat="1" applyFont="1" applyFill="1" applyBorder="1" applyAlignment="1">
      <alignment horizontal="center" vertical="center"/>
    </xf>
    <xf numFmtId="0" fontId="0" fillId="2" borderId="59" xfId="0" applyFill="1" applyBorder="1">
      <alignment vertical="center"/>
    </xf>
    <xf numFmtId="0" fontId="0" fillId="2" borderId="96" xfId="0" applyFill="1" applyBorder="1">
      <alignment vertical="center"/>
    </xf>
    <xf numFmtId="3" fontId="2" fillId="2" borderId="187" xfId="0" applyNumberFormat="1" applyFont="1" applyFill="1" applyBorder="1" applyAlignment="1">
      <alignment horizontal="centerContinuous" vertical="center"/>
    </xf>
    <xf numFmtId="3" fontId="2" fillId="2" borderId="26" xfId="0" applyNumberFormat="1" applyFont="1" applyFill="1" applyBorder="1" applyAlignment="1">
      <alignment horizontal="centerContinuous" vertical="center"/>
    </xf>
    <xf numFmtId="3" fontId="2" fillId="2" borderId="34" xfId="0" applyNumberFormat="1" applyFont="1" applyFill="1" applyBorder="1" applyAlignment="1">
      <alignment horizontal="centerContinuous" vertical="center"/>
    </xf>
    <xf numFmtId="3" fontId="22" fillId="2" borderId="26" xfId="0" applyNumberFormat="1" applyFont="1" applyFill="1" applyBorder="1" applyAlignment="1">
      <alignment horizontal="centerContinuous" vertical="center"/>
    </xf>
    <xf numFmtId="3" fontId="2" fillId="2" borderId="34" xfId="0" applyNumberFormat="1" applyFont="1" applyFill="1" applyBorder="1">
      <alignment vertical="center"/>
    </xf>
    <xf numFmtId="3" fontId="22" fillId="2" borderId="35" xfId="0" applyNumberFormat="1" applyFont="1" applyFill="1" applyBorder="1">
      <alignment vertical="center"/>
    </xf>
    <xf numFmtId="3" fontId="22" fillId="2" borderId="27" xfId="0" applyNumberFormat="1" applyFont="1" applyFill="1" applyBorder="1" applyAlignment="1">
      <alignment horizontal="centerContinuous" vertical="center"/>
    </xf>
    <xf numFmtId="3" fontId="2" fillId="2" borderId="92" xfId="0" applyNumberFormat="1" applyFont="1" applyFill="1" applyBorder="1" applyAlignment="1">
      <alignment horizontal="center" vertical="center"/>
    </xf>
    <xf numFmtId="0" fontId="2" fillId="2" borderId="29" xfId="0" applyFont="1" applyFill="1" applyBorder="1" applyAlignment="1">
      <alignment horizontal="center" vertical="center"/>
    </xf>
    <xf numFmtId="0" fontId="2" fillId="2" borderId="95" xfId="0" applyFont="1" applyFill="1" applyBorder="1" applyAlignment="1">
      <alignment horizontal="center" vertical="center"/>
    </xf>
    <xf numFmtId="0" fontId="2" fillId="2" borderId="59" xfId="0" applyFont="1" applyFill="1" applyBorder="1" applyAlignment="1">
      <alignment horizontal="center" vertical="center"/>
    </xf>
    <xf numFmtId="176" fontId="33" fillId="0" borderId="0" xfId="0" applyNumberFormat="1" applyFont="1" applyAlignment="1">
      <alignment horizontal="center" vertical="center"/>
    </xf>
    <xf numFmtId="0" fontId="0" fillId="0" borderId="0" xfId="0">
      <alignment vertical="center"/>
    </xf>
    <xf numFmtId="3" fontId="22" fillId="0" borderId="75" xfId="0" applyNumberFormat="1"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3" fontId="22" fillId="0" borderId="103" xfId="0" applyNumberFormat="1" applyFont="1" applyBorder="1" applyAlignment="1">
      <alignment vertical="top" wrapText="1"/>
    </xf>
    <xf numFmtId="0" fontId="0" fillId="0" borderId="0" xfId="0" applyAlignment="1">
      <alignment vertical="top"/>
    </xf>
    <xf numFmtId="0" fontId="0" fillId="0" borderId="105" xfId="0" applyBorder="1" applyAlignment="1">
      <alignment vertical="top"/>
    </xf>
    <xf numFmtId="0" fontId="0" fillId="0" borderId="106" xfId="0" applyBorder="1" applyAlignment="1">
      <alignment vertical="top"/>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vertical="center" wrapText="1"/>
    </xf>
    <xf numFmtId="0" fontId="82" fillId="0" borderId="0" xfId="0" applyFont="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18" borderId="92" xfId="0" applyFont="1" applyFill="1" applyBorder="1" applyAlignment="1">
      <alignment horizontal="center" vertical="center" wrapText="1"/>
    </xf>
    <xf numFmtId="0" fontId="10" fillId="18" borderId="93" xfId="0" applyFont="1" applyFill="1" applyBorder="1" applyAlignment="1">
      <alignment horizontal="center" vertical="center"/>
    </xf>
    <xf numFmtId="0" fontId="10" fillId="18" borderId="94" xfId="0" applyFont="1" applyFill="1" applyBorder="1" applyAlignment="1">
      <alignment horizontal="center" vertical="center"/>
    </xf>
    <xf numFmtId="0" fontId="10" fillId="18" borderId="88" xfId="0" applyFont="1" applyFill="1" applyBorder="1" applyAlignment="1">
      <alignment horizontal="center" vertical="center"/>
    </xf>
    <xf numFmtId="0" fontId="10" fillId="18" borderId="95" xfId="0" applyFont="1" applyFill="1" applyBorder="1" applyAlignment="1">
      <alignment horizontal="center" vertical="center"/>
    </xf>
    <xf numFmtId="0" fontId="10" fillId="18" borderId="96" xfId="0" applyFont="1" applyFill="1" applyBorder="1" applyAlignment="1">
      <alignment horizontal="center" vertical="center"/>
    </xf>
    <xf numFmtId="0" fontId="68" fillId="0" borderId="0" xfId="0" applyFont="1" applyAlignment="1">
      <alignment horizontal="center" vertical="center"/>
    </xf>
    <xf numFmtId="0" fontId="10" fillId="0" borderId="0" xfId="0" applyFont="1" applyAlignment="1">
      <alignment horizontal="center" vertical="center"/>
    </xf>
    <xf numFmtId="0" fontId="70" fillId="0" borderId="0" xfId="0" applyFont="1" applyAlignment="1">
      <alignment horizontal="center" vertical="center"/>
    </xf>
    <xf numFmtId="0" fontId="12" fillId="0" borderId="0" xfId="0" applyFont="1" applyAlignment="1">
      <alignment horizontal="center" vertical="center"/>
    </xf>
    <xf numFmtId="3" fontId="2" fillId="10" borderId="37" xfId="0" applyNumberFormat="1" applyFont="1" applyFill="1" applyBorder="1" applyProtection="1">
      <alignment vertical="center"/>
      <protection locked="0"/>
    </xf>
    <xf numFmtId="3" fontId="2" fillId="2" borderId="9" xfId="0" applyNumberFormat="1" applyFont="1" applyFill="1" applyBorder="1" applyProtection="1">
      <alignment vertical="center"/>
      <protection locked="0"/>
    </xf>
    <xf numFmtId="3" fontId="2" fillId="2" borderId="20" xfId="0" applyNumberFormat="1" applyFont="1" applyFill="1" applyBorder="1" applyProtection="1">
      <alignment vertical="center"/>
      <protection locked="0"/>
    </xf>
    <xf numFmtId="3" fontId="2" fillId="10" borderId="14" xfId="0" applyNumberFormat="1"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3" fontId="2" fillId="0" borderId="37" xfId="0" applyNumberFormat="1" applyFont="1" applyBorder="1">
      <alignment vertical="center"/>
    </xf>
    <xf numFmtId="3" fontId="2" fillId="0" borderId="9" xfId="0" applyNumberFormat="1" applyFont="1" applyBorder="1">
      <alignment vertical="center"/>
    </xf>
    <xf numFmtId="3" fontId="2" fillId="0" borderId="20" xfId="0" applyNumberFormat="1" applyFont="1" applyBorder="1">
      <alignment vertical="center"/>
    </xf>
    <xf numFmtId="3" fontId="2" fillId="0" borderId="126" xfId="0" applyNumberFormat="1" applyFont="1" applyBorder="1">
      <alignment vertical="center"/>
    </xf>
    <xf numFmtId="3" fontId="2" fillId="0" borderId="23" xfId="0" applyNumberFormat="1" applyFont="1" applyBorder="1">
      <alignment vertical="center"/>
    </xf>
    <xf numFmtId="3" fontId="2" fillId="0" borderId="127" xfId="0" applyNumberFormat="1" applyFont="1" applyBorder="1">
      <alignment vertical="center"/>
    </xf>
    <xf numFmtId="3" fontId="2" fillId="10" borderId="62" xfId="0" applyNumberFormat="1" applyFont="1" applyFill="1" applyBorder="1" applyProtection="1">
      <alignment vertical="center"/>
      <protection locked="0"/>
    </xf>
    <xf numFmtId="3" fontId="2" fillId="2" borderId="54" xfId="0" applyNumberFormat="1" applyFont="1" applyFill="1" applyBorder="1" applyProtection="1">
      <alignment vertical="center"/>
      <protection locked="0"/>
    </xf>
    <xf numFmtId="3" fontId="2" fillId="2" borderId="63" xfId="0" applyNumberFormat="1" applyFont="1" applyFill="1" applyBorder="1" applyProtection="1">
      <alignment vertical="center"/>
      <protection locked="0"/>
    </xf>
    <xf numFmtId="3" fontId="2" fillId="10" borderId="34" xfId="0" applyNumberFormat="1" applyFont="1" applyFill="1" applyBorder="1" applyProtection="1">
      <alignment vertical="center"/>
      <protection locked="0"/>
    </xf>
    <xf numFmtId="3" fontId="2" fillId="2" borderId="26" xfId="0" applyNumberFormat="1" applyFont="1" applyFill="1" applyBorder="1" applyProtection="1">
      <alignment vertical="center"/>
      <protection locked="0"/>
    </xf>
    <xf numFmtId="3" fontId="2" fillId="2" borderId="35" xfId="0" applyNumberFormat="1" applyFont="1" applyFill="1" applyBorder="1" applyProtection="1">
      <alignment vertical="center"/>
      <protection locked="0"/>
    </xf>
    <xf numFmtId="3" fontId="2" fillId="0" borderId="62" xfId="0" applyNumberFormat="1" applyFont="1" applyBorder="1">
      <alignment vertical="center"/>
    </xf>
    <xf numFmtId="3" fontId="2" fillId="0" borderId="54" xfId="0" applyNumberFormat="1" applyFont="1" applyBorder="1">
      <alignment vertical="center"/>
    </xf>
    <xf numFmtId="3" fontId="2" fillId="0" borderId="63" xfId="0" applyNumberFormat="1" applyFont="1" applyBorder="1">
      <alignment vertical="center"/>
    </xf>
    <xf numFmtId="3" fontId="8" fillId="0" borderId="0" xfId="0" applyNumberFormat="1" applyFont="1" applyAlignment="1">
      <alignment vertical="center" wrapText="1"/>
    </xf>
    <xf numFmtId="3" fontId="65" fillId="10" borderId="34" xfId="0" applyNumberFormat="1" applyFont="1" applyFill="1" applyBorder="1" applyAlignment="1" applyProtection="1">
      <alignment horizontal="center" vertical="center"/>
      <protection locked="0"/>
    </xf>
    <xf numFmtId="3" fontId="65" fillId="10" borderId="26" xfId="0" applyNumberFormat="1" applyFont="1" applyFill="1" applyBorder="1" applyAlignment="1" applyProtection="1">
      <alignment horizontal="center" vertical="center"/>
      <protection locked="0"/>
    </xf>
    <xf numFmtId="0" fontId="65" fillId="0" borderId="26" xfId="0" applyFont="1" applyBorder="1" applyAlignment="1" applyProtection="1">
      <alignment horizontal="distributed" vertical="center"/>
      <protection locked="0"/>
    </xf>
    <xf numFmtId="0" fontId="65" fillId="0" borderId="35" xfId="0" applyFont="1" applyBorder="1" applyAlignment="1" applyProtection="1">
      <alignment horizontal="distributed" vertical="center"/>
      <protection locked="0"/>
    </xf>
    <xf numFmtId="3" fontId="10" fillId="0" borderId="0" xfId="0" applyNumberFormat="1" applyFont="1" applyAlignment="1">
      <alignment vertical="center" wrapText="1"/>
    </xf>
    <xf numFmtId="3" fontId="2" fillId="10" borderId="15" xfId="0" applyNumberFormat="1" applyFont="1" applyFill="1" applyBorder="1" applyProtection="1">
      <alignment vertical="center"/>
      <protection locked="0"/>
    </xf>
    <xf numFmtId="0" fontId="2" fillId="2" borderId="16" xfId="0" applyFont="1" applyFill="1" applyBorder="1" applyProtection="1">
      <alignment vertical="center"/>
      <protection locked="0"/>
    </xf>
    <xf numFmtId="0" fontId="2" fillId="2" borderId="17" xfId="0" applyFont="1" applyFill="1" applyBorder="1" applyProtection="1">
      <alignment vertical="center"/>
      <protection locked="0"/>
    </xf>
    <xf numFmtId="3" fontId="10" fillId="0" borderId="0" xfId="0" quotePrefix="1" applyNumberFormat="1" applyFont="1" applyAlignment="1">
      <alignment vertical="center" wrapText="1"/>
    </xf>
    <xf numFmtId="3" fontId="5" fillId="0" borderId="0" xfId="0" quotePrefix="1" applyNumberFormat="1" applyFont="1" applyAlignment="1">
      <alignment vertical="center" wrapText="1"/>
    </xf>
    <xf numFmtId="176" fontId="3" fillId="0" borderId="0" xfId="0" applyNumberFormat="1" applyFont="1" applyAlignment="1" applyProtection="1">
      <alignment horizontal="right" vertical="center"/>
      <protection hidden="1"/>
    </xf>
    <xf numFmtId="3" fontId="2" fillId="10" borderId="14" xfId="0" applyNumberFormat="1"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3" fontId="2" fillId="10" borderId="42" xfId="0" applyNumberFormat="1" applyFont="1" applyFill="1" applyBorder="1" applyProtection="1">
      <alignment vertical="center"/>
      <protection locked="0"/>
    </xf>
    <xf numFmtId="0" fontId="2" fillId="2" borderId="39" xfId="0" applyFont="1" applyFill="1" applyBorder="1" applyProtection="1">
      <alignment vertical="center"/>
      <protection locked="0"/>
    </xf>
    <xf numFmtId="0" fontId="2" fillId="2" borderId="40" xfId="0" applyFont="1" applyFill="1" applyBorder="1" applyProtection="1">
      <alignment vertical="center"/>
      <protection locked="0"/>
    </xf>
    <xf numFmtId="3" fontId="2" fillId="0" borderId="18" xfId="0" applyNumberFormat="1" applyFont="1" applyBorder="1" applyProtection="1">
      <alignment vertical="center"/>
      <protection locked="0"/>
    </xf>
    <xf numFmtId="0" fontId="2" fillId="0" borderId="18" xfId="0" applyFont="1" applyBorder="1" applyProtection="1">
      <alignment vertical="center"/>
      <protection locked="0"/>
    </xf>
    <xf numFmtId="0" fontId="2" fillId="0" borderId="50" xfId="0" applyFont="1" applyBorder="1" applyProtection="1">
      <alignment vertical="center"/>
      <protection locked="0"/>
    </xf>
    <xf numFmtId="3" fontId="2" fillId="10" borderId="52" xfId="0" applyNumberFormat="1" applyFont="1" applyFill="1" applyBorder="1" applyProtection="1">
      <alignment vertical="center"/>
      <protection locked="0"/>
    </xf>
    <xf numFmtId="3" fontId="2" fillId="2" borderId="31" xfId="0" applyNumberFormat="1" applyFont="1" applyFill="1" applyBorder="1" applyProtection="1">
      <alignment vertical="center"/>
      <protection locked="0"/>
    </xf>
    <xf numFmtId="3" fontId="2" fillId="2" borderId="32" xfId="0" applyNumberFormat="1" applyFont="1" applyFill="1" applyBorder="1" applyProtection="1">
      <alignment vertical="center"/>
      <protection locked="0"/>
    </xf>
    <xf numFmtId="3" fontId="2" fillId="10" borderId="9" xfId="0" applyNumberFormat="1" applyFont="1" applyFill="1" applyBorder="1" applyProtection="1">
      <alignment vertical="center"/>
      <protection locked="0"/>
    </xf>
    <xf numFmtId="3" fontId="2" fillId="0" borderId="26" xfId="0" applyNumberFormat="1" applyFont="1" applyBorder="1">
      <alignment vertical="center"/>
    </xf>
    <xf numFmtId="3" fontId="2" fillId="0" borderId="35" xfId="0" applyNumberFormat="1" applyFont="1" applyBorder="1">
      <alignment vertical="center"/>
    </xf>
    <xf numFmtId="3" fontId="2" fillId="10" borderId="61" xfId="0" applyNumberFormat="1" applyFont="1" applyFill="1" applyBorder="1" applyAlignment="1" applyProtection="1">
      <alignment vertical="center" shrinkToFit="1"/>
      <protection locked="0"/>
    </xf>
    <xf numFmtId="0" fontId="2" fillId="2" borderId="18" xfId="0" applyFont="1" applyFill="1" applyBorder="1" applyAlignment="1" applyProtection="1">
      <alignment vertical="center" shrinkToFit="1"/>
      <protection locked="0"/>
    </xf>
    <xf numFmtId="3" fontId="2" fillId="0" borderId="34" xfId="0" applyNumberFormat="1" applyFont="1" applyBorder="1">
      <alignment vertical="center"/>
    </xf>
    <xf numFmtId="3" fontId="2" fillId="10" borderId="38" xfId="0" applyNumberFormat="1" applyFont="1" applyFill="1" applyBorder="1" applyProtection="1">
      <alignment vertical="center"/>
      <protection locked="0"/>
    </xf>
    <xf numFmtId="3" fontId="2" fillId="2" borderId="39" xfId="0" applyNumberFormat="1" applyFont="1" applyFill="1" applyBorder="1" applyProtection="1">
      <alignment vertical="center"/>
      <protection locked="0"/>
    </xf>
    <xf numFmtId="3" fontId="2" fillId="2" borderId="43" xfId="0" applyNumberFormat="1" applyFont="1" applyFill="1" applyBorder="1" applyProtection="1">
      <alignment vertical="center"/>
      <protection locked="0"/>
    </xf>
    <xf numFmtId="3" fontId="11" fillId="0" borderId="0" xfId="0" applyNumberFormat="1" applyFont="1" applyAlignment="1" applyProtection="1">
      <alignment horizontal="left" vertical="center"/>
      <protection hidden="1"/>
    </xf>
    <xf numFmtId="3" fontId="11" fillId="0" borderId="0" xfId="0" applyNumberFormat="1" applyFont="1" applyAlignment="1" applyProtection="1">
      <alignment horizontal="left" vertical="center" wrapText="1"/>
      <protection hidden="1"/>
    </xf>
    <xf numFmtId="0" fontId="21" fillId="0" borderId="39" xfId="0" applyFont="1" applyBorder="1" applyProtection="1">
      <alignment vertical="center"/>
      <protection locked="0"/>
    </xf>
    <xf numFmtId="0" fontId="21" fillId="0" borderId="43" xfId="0" applyFont="1" applyBorder="1" applyProtection="1">
      <alignment vertical="center"/>
      <protection locked="0"/>
    </xf>
    <xf numFmtId="3" fontId="2" fillId="0" borderId="18" xfId="0" applyNumberFormat="1"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50" xfId="0" applyFont="1" applyBorder="1" applyAlignment="1" applyProtection="1">
      <alignment vertical="center" shrinkToFit="1"/>
      <protection locked="0"/>
    </xf>
    <xf numFmtId="3" fontId="11" fillId="0" borderId="0" xfId="0" applyNumberFormat="1" applyFont="1" applyAlignment="1">
      <alignment horizontal="left" vertical="center"/>
    </xf>
    <xf numFmtId="3" fontId="2" fillId="10" borderId="53" xfId="0" applyNumberFormat="1" applyFont="1" applyFill="1" applyBorder="1" applyProtection="1">
      <alignment vertical="center"/>
      <protection locked="0"/>
    </xf>
    <xf numFmtId="3" fontId="2" fillId="2" borderId="16" xfId="0" applyNumberFormat="1" applyFont="1" applyFill="1" applyBorder="1" applyProtection="1">
      <alignment vertical="center"/>
      <protection locked="0"/>
    </xf>
    <xf numFmtId="3" fontId="2" fillId="2" borderId="21" xfId="0" applyNumberFormat="1" applyFont="1" applyFill="1" applyBorder="1" applyProtection="1">
      <alignment vertical="center"/>
      <protection locked="0"/>
    </xf>
    <xf numFmtId="3" fontId="11" fillId="10" borderId="15" xfId="0" applyNumberFormat="1" applyFont="1" applyFill="1" applyBorder="1" applyProtection="1">
      <alignment vertical="center"/>
      <protection locked="0"/>
    </xf>
    <xf numFmtId="3" fontId="21" fillId="0" borderId="16" xfId="0" applyNumberFormat="1" applyFont="1" applyBorder="1">
      <alignment vertical="center"/>
    </xf>
    <xf numFmtId="3" fontId="21" fillId="0" borderId="21" xfId="0" applyNumberFormat="1" applyFont="1" applyBorder="1">
      <alignment vertical="center"/>
    </xf>
    <xf numFmtId="14" fontId="2" fillId="10" borderId="42" xfId="0" applyNumberFormat="1" applyFont="1" applyFill="1" applyBorder="1" applyProtection="1">
      <alignment vertical="center"/>
      <protection locked="0"/>
    </xf>
    <xf numFmtId="14" fontId="2" fillId="2" borderId="43" xfId="0" applyNumberFormat="1" applyFont="1" applyFill="1" applyBorder="1" applyProtection="1">
      <alignment vertical="center"/>
      <protection locked="0"/>
    </xf>
    <xf numFmtId="3" fontId="2" fillId="10" borderId="39" xfId="0" applyNumberFormat="1" applyFont="1" applyFill="1" applyBorder="1" applyProtection="1">
      <alignment vertical="center"/>
      <protection locked="0"/>
    </xf>
    <xf numFmtId="181" fontId="2" fillId="10" borderId="18" xfId="0" applyNumberFormat="1" applyFont="1" applyFill="1" applyBorder="1" applyProtection="1">
      <alignment vertical="center"/>
      <protection locked="0"/>
    </xf>
    <xf numFmtId="181" fontId="2" fillId="2" borderId="18" xfId="0" applyNumberFormat="1" applyFont="1" applyFill="1" applyBorder="1" applyProtection="1">
      <alignment vertical="center"/>
      <protection locked="0"/>
    </xf>
    <xf numFmtId="3" fontId="2" fillId="10" borderId="42" xfId="0" applyNumberFormat="1" applyFont="1" applyFill="1" applyBorder="1" applyAlignment="1" applyProtection="1">
      <alignment vertical="center" shrinkToFit="1"/>
      <protection locked="0"/>
    </xf>
    <xf numFmtId="0" fontId="2" fillId="2" borderId="39" xfId="0" applyFont="1" applyFill="1" applyBorder="1" applyAlignment="1" applyProtection="1">
      <alignment vertical="center" shrinkToFit="1"/>
      <protection locked="0"/>
    </xf>
    <xf numFmtId="0" fontId="2" fillId="2" borderId="43" xfId="0" applyFont="1" applyFill="1" applyBorder="1" applyAlignment="1" applyProtection="1">
      <alignment vertical="center" shrinkToFit="1"/>
      <protection locked="0"/>
    </xf>
    <xf numFmtId="3" fontId="10" fillId="0" borderId="49" xfId="0" applyNumberFormat="1" applyFont="1" applyBorder="1" applyAlignment="1">
      <alignment horizontal="center" vertical="center"/>
    </xf>
    <xf numFmtId="0" fontId="0" fillId="0" borderId="11" xfId="0" applyBorder="1" applyAlignment="1">
      <alignment horizontal="center" vertical="center"/>
    </xf>
    <xf numFmtId="0" fontId="0" fillId="0" borderId="184" xfId="0" applyBorder="1" applyAlignment="1">
      <alignment horizontal="center" vertical="center"/>
    </xf>
    <xf numFmtId="0" fontId="0" fillId="0" borderId="186" xfId="0" applyBorder="1" applyAlignment="1">
      <alignment horizontal="center" vertical="center"/>
    </xf>
    <xf numFmtId="0" fontId="0" fillId="0" borderId="54" xfId="0" applyBorder="1" applyAlignment="1">
      <alignment horizontal="center" vertical="center"/>
    </xf>
    <xf numFmtId="0" fontId="0" fillId="0" borderId="63" xfId="0" applyBorder="1" applyAlignment="1">
      <alignment horizontal="center" vertical="center"/>
    </xf>
    <xf numFmtId="3" fontId="2" fillId="10" borderId="19" xfId="0" applyNumberFormat="1" applyFont="1" applyFill="1" applyBorder="1" applyProtection="1">
      <alignment vertical="center"/>
      <protection locked="0"/>
    </xf>
    <xf numFmtId="3" fontId="2" fillId="2" borderId="19" xfId="0" applyNumberFormat="1" applyFont="1" applyFill="1" applyBorder="1" applyProtection="1">
      <alignment vertical="center"/>
      <protection locked="0"/>
    </xf>
    <xf numFmtId="3" fontId="2" fillId="10" borderId="42" xfId="0" applyNumberFormat="1"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3" fontId="2" fillId="10" borderId="14" xfId="0" applyNumberFormat="1" applyFont="1" applyFill="1" applyBorder="1" applyAlignment="1" applyProtection="1">
      <alignment vertical="center" shrinkToFit="1"/>
      <protection locked="0"/>
    </xf>
    <xf numFmtId="3" fontId="2" fillId="10" borderId="20" xfId="0" applyNumberFormat="1" applyFont="1" applyFill="1" applyBorder="1" applyAlignment="1" applyProtection="1">
      <alignment vertical="center" shrinkToFit="1"/>
      <protection locked="0"/>
    </xf>
    <xf numFmtId="3" fontId="2" fillId="10" borderId="15" xfId="0" applyNumberFormat="1" applyFont="1" applyFill="1" applyBorder="1" applyAlignment="1" applyProtection="1">
      <alignment vertical="center" shrinkToFit="1"/>
      <protection locked="0"/>
    </xf>
    <xf numFmtId="3" fontId="2" fillId="10" borderId="21" xfId="0" applyNumberFormat="1" applyFont="1" applyFill="1" applyBorder="1" applyAlignment="1" applyProtection="1">
      <alignment vertical="center" shrinkToFit="1"/>
      <protection locked="0"/>
    </xf>
    <xf numFmtId="3" fontId="13" fillId="0" borderId="71" xfId="0" applyNumberFormat="1" applyFont="1" applyBorder="1" applyAlignment="1">
      <alignment vertical="center" wrapText="1"/>
    </xf>
    <xf numFmtId="0" fontId="13" fillId="0" borderId="71" xfId="0" applyFont="1" applyBorder="1" applyAlignment="1">
      <alignment vertical="center" wrapText="1"/>
    </xf>
    <xf numFmtId="3" fontId="11" fillId="0" borderId="37" xfId="0" applyNumberFormat="1" applyFont="1" applyBorder="1" applyAlignment="1">
      <alignment horizontal="center" vertical="center"/>
    </xf>
    <xf numFmtId="0" fontId="0" fillId="0" borderId="9" xfId="0" applyBorder="1">
      <alignment vertical="center"/>
    </xf>
    <xf numFmtId="0" fontId="0" fillId="0" borderId="10" xfId="0" applyBorder="1">
      <alignment vertical="center"/>
    </xf>
    <xf numFmtId="181" fontId="2" fillId="2" borderId="50" xfId="0" applyNumberFormat="1" applyFont="1" applyFill="1" applyBorder="1" applyProtection="1">
      <alignment vertical="center"/>
      <protection locked="0"/>
    </xf>
    <xf numFmtId="3" fontId="10" fillId="0" borderId="80" xfId="0" applyNumberFormat="1" applyFont="1" applyBorder="1" applyAlignment="1">
      <alignment vertical="center" shrinkToFit="1"/>
    </xf>
    <xf numFmtId="0" fontId="0" fillId="0" borderId="9" xfId="0" applyBorder="1" applyAlignment="1">
      <alignment vertical="center" shrinkToFit="1"/>
    </xf>
    <xf numFmtId="0" fontId="0" fillId="0" borderId="20" xfId="0" applyBorder="1" applyAlignment="1">
      <alignment vertical="center" shrinkToFit="1"/>
    </xf>
    <xf numFmtId="3" fontId="84" fillId="0" borderId="15" xfId="0" applyNumberFormat="1" applyFont="1" applyBorder="1" applyAlignment="1">
      <alignment horizontal="left" vertical="center" wrapText="1"/>
    </xf>
    <xf numFmtId="3" fontId="84" fillId="0" borderId="16" xfId="0" applyNumberFormat="1" applyFont="1" applyBorder="1" applyAlignment="1">
      <alignment horizontal="left" vertical="center" wrapText="1"/>
    </xf>
    <xf numFmtId="3" fontId="84" fillId="0" borderId="17" xfId="0" applyNumberFormat="1" applyFont="1" applyBorder="1" applyAlignment="1">
      <alignment horizontal="left" vertical="center" wrapText="1"/>
    </xf>
    <xf numFmtId="181" fontId="2" fillId="10" borderId="45" xfId="0" applyNumberFormat="1" applyFont="1" applyFill="1" applyBorder="1" applyProtection="1">
      <alignment vertical="center"/>
      <protection locked="0"/>
    </xf>
    <xf numFmtId="181" fontId="2" fillId="2" borderId="46" xfId="0" applyNumberFormat="1" applyFont="1" applyFill="1" applyBorder="1" applyProtection="1">
      <alignment vertical="center"/>
      <protection locked="0"/>
    </xf>
    <xf numFmtId="3" fontId="2" fillId="10" borderId="18" xfId="0" applyNumberFormat="1" applyFont="1" applyFill="1" applyBorder="1" applyProtection="1">
      <alignment vertical="center"/>
      <protection locked="0"/>
    </xf>
    <xf numFmtId="0" fontId="2" fillId="2" borderId="18" xfId="0" applyFont="1" applyFill="1" applyBorder="1" applyProtection="1">
      <alignment vertical="center"/>
      <protection locked="0"/>
    </xf>
    <xf numFmtId="0" fontId="2" fillId="2" borderId="50" xfId="0" applyFont="1" applyFill="1" applyBorder="1" applyProtection="1">
      <alignment vertical="center"/>
      <protection locked="0"/>
    </xf>
    <xf numFmtId="3" fontId="2" fillId="10" borderId="36" xfId="0" applyNumberFormat="1" applyFont="1" applyFill="1" applyBorder="1" applyProtection="1">
      <alignment vertical="center"/>
      <protection locked="0"/>
    </xf>
    <xf numFmtId="3" fontId="2" fillId="2" borderId="7" xfId="0" applyNumberFormat="1" applyFont="1" applyFill="1" applyBorder="1" applyProtection="1">
      <alignment vertical="center"/>
      <protection locked="0"/>
    </xf>
    <xf numFmtId="3" fontId="2" fillId="2" borderId="74" xfId="0" applyNumberFormat="1" applyFont="1" applyFill="1" applyBorder="1" applyProtection="1">
      <alignment vertical="center"/>
      <protection locked="0"/>
    </xf>
    <xf numFmtId="3" fontId="2" fillId="10" borderId="40" xfId="0" applyNumberFormat="1" applyFont="1" applyFill="1" applyBorder="1" applyAlignment="1" applyProtection="1">
      <alignment horizontal="center" vertical="center" shrinkToFit="1"/>
      <protection locked="0"/>
    </xf>
    <xf numFmtId="49" fontId="2" fillId="10" borderId="14" xfId="0" applyNumberFormat="1" applyFont="1" applyFill="1" applyBorder="1" applyProtection="1">
      <alignment vertical="center"/>
      <protection locked="0"/>
    </xf>
    <xf numFmtId="49" fontId="2" fillId="2" borderId="9" xfId="0" applyNumberFormat="1" applyFont="1" applyFill="1" applyBorder="1" applyProtection="1">
      <alignment vertical="center"/>
      <protection locked="0"/>
    </xf>
    <xf numFmtId="49" fontId="2" fillId="2" borderId="10" xfId="0" applyNumberFormat="1" applyFont="1" applyFill="1" applyBorder="1" applyProtection="1">
      <alignment vertical="center"/>
      <protection locked="0"/>
    </xf>
    <xf numFmtId="3" fontId="2" fillId="10" borderId="20" xfId="0" applyNumberFormat="1" applyFont="1" applyFill="1" applyBorder="1" applyProtection="1">
      <alignment vertical="center"/>
      <protection locked="0"/>
    </xf>
    <xf numFmtId="3" fontId="10" fillId="0" borderId="52" xfId="0" applyNumberFormat="1" applyFont="1" applyBorder="1" applyAlignment="1">
      <alignment horizontal="left" vertical="center" wrapText="1"/>
    </xf>
    <xf numFmtId="3" fontId="10" fillId="0" borderId="31" xfId="0" applyNumberFormat="1" applyFont="1" applyBorder="1" applyAlignment="1">
      <alignment horizontal="left" vertical="center" wrapText="1"/>
    </xf>
    <xf numFmtId="3" fontId="10" fillId="0" borderId="33" xfId="0" applyNumberFormat="1" applyFont="1" applyBorder="1" applyAlignment="1">
      <alignment horizontal="left" vertical="center" wrapText="1"/>
    </xf>
    <xf numFmtId="3" fontId="2" fillId="10" borderId="53" xfId="0" applyNumberFormat="1" applyFont="1" applyFill="1" applyBorder="1" applyAlignment="1" applyProtection="1">
      <alignment horizontal="center" vertical="center"/>
      <protection locked="0"/>
    </xf>
    <xf numFmtId="3" fontId="2" fillId="10" borderId="16" xfId="0" applyNumberFormat="1" applyFont="1" applyFill="1" applyBorder="1" applyAlignment="1" applyProtection="1">
      <alignment horizontal="center" vertical="center"/>
      <protection locked="0"/>
    </xf>
    <xf numFmtId="3" fontId="2" fillId="10" borderId="21" xfId="0" applyNumberFormat="1" applyFont="1" applyFill="1" applyBorder="1" applyAlignment="1" applyProtection="1">
      <alignment horizontal="center" vertical="center"/>
      <protection locked="0"/>
    </xf>
    <xf numFmtId="176" fontId="5" fillId="0" borderId="0" xfId="0" applyNumberFormat="1" applyFont="1" applyAlignment="1" applyProtection="1">
      <alignment horizontal="right" vertical="center"/>
      <protection hidden="1"/>
    </xf>
    <xf numFmtId="3" fontId="2" fillId="2" borderId="18" xfId="0" applyNumberFormat="1" applyFont="1" applyFill="1" applyBorder="1" applyProtection="1">
      <alignment vertical="center"/>
      <protection locked="0"/>
    </xf>
    <xf numFmtId="3" fontId="2" fillId="2" borderId="10" xfId="0" applyNumberFormat="1" applyFont="1" applyFill="1" applyBorder="1" applyProtection="1">
      <alignment vertical="center"/>
      <protection locked="0"/>
    </xf>
    <xf numFmtId="3" fontId="91" fillId="10" borderId="15" xfId="4" applyNumberFormat="1" applyFill="1" applyBorder="1" applyProtection="1">
      <alignment vertical="center"/>
      <protection locked="0"/>
    </xf>
    <xf numFmtId="3" fontId="2" fillId="2" borderId="17" xfId="0" applyNumberFormat="1" applyFont="1" applyFill="1" applyBorder="1" applyProtection="1">
      <alignment vertical="center"/>
      <protection locked="0"/>
    </xf>
    <xf numFmtId="3" fontId="2" fillId="10" borderId="14" xfId="0" applyNumberFormat="1"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3" fontId="5" fillId="0" borderId="80" xfId="0" applyNumberFormat="1" applyFont="1" applyBorder="1" applyAlignment="1">
      <alignment vertical="center" wrapText="1" shrinkToFit="1"/>
    </xf>
    <xf numFmtId="0" fontId="82" fillId="0" borderId="9" xfId="0" applyFont="1" applyBorder="1" applyAlignment="1">
      <alignment vertical="center" wrapText="1" shrinkToFit="1"/>
    </xf>
    <xf numFmtId="0" fontId="82" fillId="0" borderId="20" xfId="0" applyFont="1" applyBorder="1" applyAlignment="1">
      <alignment vertical="center" wrapText="1" shrinkToFit="1"/>
    </xf>
    <xf numFmtId="3" fontId="10" fillId="0" borderId="82" xfId="0" applyNumberFormat="1" applyFont="1" applyBorder="1" applyAlignment="1">
      <alignment horizontal="left" vertical="center" shrinkToFit="1"/>
    </xf>
    <xf numFmtId="0" fontId="0" fillId="0" borderId="11" xfId="0" applyBorder="1" applyAlignment="1">
      <alignment horizontal="left" vertical="center" shrinkToFit="1"/>
    </xf>
    <xf numFmtId="0" fontId="0" fillId="0" borderId="184" xfId="0" applyBorder="1" applyAlignment="1">
      <alignment horizontal="left" vertical="center" shrinkToFit="1"/>
    </xf>
    <xf numFmtId="3" fontId="2" fillId="10" borderId="30" xfId="0" applyNumberFormat="1" applyFont="1" applyFill="1" applyBorder="1" applyProtection="1">
      <alignment vertical="center"/>
      <protection locked="0"/>
    </xf>
    <xf numFmtId="3" fontId="10" fillId="0" borderId="0" xfId="0" applyNumberFormat="1" applyFont="1" applyAlignment="1">
      <alignment horizontal="left" vertical="center" wrapText="1"/>
    </xf>
    <xf numFmtId="3" fontId="10" fillId="0" borderId="7" xfId="0" applyNumberFormat="1" applyFont="1" applyBorder="1" applyAlignment="1">
      <alignment horizontal="right" vertical="center"/>
    </xf>
    <xf numFmtId="3" fontId="2" fillId="10" borderId="41" xfId="0" applyNumberFormat="1" applyFont="1" applyFill="1" applyBorder="1" applyAlignment="1" applyProtection="1">
      <alignment horizontal="center" vertical="center"/>
      <protection locked="0"/>
    </xf>
    <xf numFmtId="3" fontId="2" fillId="10" borderId="8" xfId="0" applyNumberFormat="1" applyFont="1" applyFill="1" applyBorder="1" applyAlignment="1" applyProtection="1">
      <alignment horizontal="center" vertical="center"/>
      <protection locked="0"/>
    </xf>
    <xf numFmtId="3" fontId="10" fillId="0" borderId="37" xfId="0" applyNumberFormat="1" applyFont="1" applyBorder="1" applyAlignment="1">
      <alignment horizontal="center" vertical="center" shrinkToFit="1"/>
    </xf>
    <xf numFmtId="3" fontId="10" fillId="0" borderId="9" xfId="0" applyNumberFormat="1" applyFont="1" applyBorder="1" applyAlignment="1">
      <alignment horizontal="center" vertical="center" shrinkToFit="1"/>
    </xf>
    <xf numFmtId="3" fontId="10" fillId="0" borderId="20" xfId="0" applyNumberFormat="1" applyFont="1" applyBorder="1" applyAlignment="1">
      <alignment horizontal="center" vertical="center" shrinkToFit="1"/>
    </xf>
    <xf numFmtId="3" fontId="2" fillId="6" borderId="37" xfId="0" applyNumberFormat="1" applyFont="1" applyFill="1" applyBorder="1">
      <alignment vertical="center"/>
    </xf>
    <xf numFmtId="3" fontId="2" fillId="6" borderId="9" xfId="0" applyNumberFormat="1" applyFont="1" applyFill="1" applyBorder="1">
      <alignment vertical="center"/>
    </xf>
    <xf numFmtId="3" fontId="2" fillId="6" borderId="20" xfId="0" applyNumberFormat="1" applyFont="1" applyFill="1" applyBorder="1">
      <alignment vertical="center"/>
    </xf>
    <xf numFmtId="3" fontId="5" fillId="0" borderId="0" xfId="0" applyNumberFormat="1" applyFont="1" applyAlignment="1">
      <alignment vertical="center" wrapText="1"/>
    </xf>
    <xf numFmtId="3" fontId="22" fillId="10" borderId="23" xfId="0" applyNumberFormat="1" applyFont="1" applyFill="1" applyBorder="1" applyProtection="1">
      <alignment vertical="center"/>
      <protection locked="0"/>
    </xf>
    <xf numFmtId="3" fontId="22" fillId="2" borderId="23" xfId="0" applyNumberFormat="1" applyFont="1" applyFill="1" applyBorder="1" applyProtection="1">
      <alignment vertical="center"/>
      <protection locked="0"/>
    </xf>
    <xf numFmtId="3" fontId="22" fillId="2" borderId="24" xfId="0" applyNumberFormat="1" applyFont="1" applyFill="1" applyBorder="1" applyProtection="1">
      <alignment vertical="center"/>
      <protection locked="0"/>
    </xf>
    <xf numFmtId="3" fontId="22" fillId="10" borderId="34" xfId="0" applyNumberFormat="1" applyFont="1" applyFill="1" applyBorder="1" applyProtection="1">
      <alignment vertical="center"/>
      <protection locked="0"/>
    </xf>
    <xf numFmtId="3" fontId="22" fillId="2" borderId="26" xfId="0" applyNumberFormat="1" applyFont="1" applyFill="1" applyBorder="1" applyProtection="1">
      <alignment vertical="center"/>
      <protection locked="0"/>
    </xf>
    <xf numFmtId="3" fontId="22" fillId="2" borderId="35" xfId="0" applyNumberFormat="1" applyFont="1" applyFill="1" applyBorder="1" applyProtection="1">
      <alignment vertical="center"/>
      <protection locked="0"/>
    </xf>
    <xf numFmtId="3" fontId="2" fillId="10" borderId="14" xfId="0" applyNumberFormat="1" applyFont="1" applyFill="1" applyBorder="1" applyAlignment="1" applyProtection="1">
      <alignment horizontal="center" vertical="center"/>
      <protection locked="0"/>
    </xf>
    <xf numFmtId="3" fontId="2" fillId="2" borderId="9" xfId="0" applyNumberFormat="1" applyFont="1" applyFill="1" applyBorder="1" applyAlignment="1" applyProtection="1">
      <alignment horizontal="center" vertical="center"/>
      <protection locked="0"/>
    </xf>
    <xf numFmtId="3" fontId="2" fillId="2" borderId="20" xfId="0" applyNumberFormat="1" applyFont="1" applyFill="1" applyBorder="1" applyAlignment="1" applyProtection="1">
      <alignment horizontal="center" vertical="center"/>
      <protection locked="0"/>
    </xf>
    <xf numFmtId="3" fontId="2" fillId="10" borderId="9" xfId="0" applyNumberFormat="1" applyFont="1" applyFill="1" applyBorder="1" applyAlignment="1" applyProtection="1">
      <alignment horizontal="center" vertical="center"/>
      <protection locked="0"/>
    </xf>
    <xf numFmtId="3" fontId="2" fillId="2" borderId="10" xfId="0" applyNumberFormat="1" applyFont="1" applyFill="1" applyBorder="1" applyAlignment="1" applyProtection="1">
      <alignment horizontal="center" vertical="center"/>
      <protection locked="0"/>
    </xf>
    <xf numFmtId="49" fontId="2" fillId="10" borderId="41" xfId="0" applyNumberFormat="1" applyFont="1" applyFill="1" applyBorder="1" applyProtection="1">
      <alignment vertical="center"/>
      <protection locked="0"/>
    </xf>
    <xf numFmtId="49" fontId="2" fillId="2" borderId="7" xfId="0" applyNumberFormat="1" applyFont="1" applyFill="1" applyBorder="1" applyProtection="1">
      <alignment vertical="center"/>
      <protection locked="0"/>
    </xf>
    <xf numFmtId="49" fontId="2" fillId="2" borderId="8" xfId="0" applyNumberFormat="1" applyFont="1" applyFill="1" applyBorder="1" applyProtection="1">
      <alignment vertical="center"/>
      <protection locked="0"/>
    </xf>
    <xf numFmtId="3" fontId="10" fillId="0" borderId="34" xfId="0" applyNumberFormat="1" applyFont="1" applyBorder="1" applyAlignment="1">
      <alignment horizontal="right" vertical="center" shrinkToFit="1"/>
    </xf>
    <xf numFmtId="0" fontId="10" fillId="0" borderId="46" xfId="0" applyFont="1" applyBorder="1" applyAlignment="1">
      <alignment horizontal="right" vertical="center" shrinkToFit="1"/>
    </xf>
    <xf numFmtId="3" fontId="2" fillId="10" borderId="45" xfId="0" applyNumberFormat="1" applyFont="1" applyFill="1" applyBorder="1" applyProtection="1">
      <alignment vertical="center"/>
      <protection locked="0"/>
    </xf>
    <xf numFmtId="0" fontId="2" fillId="2" borderId="26" xfId="0" applyFont="1" applyFill="1" applyBorder="1" applyProtection="1">
      <alignment vertical="center"/>
      <protection locked="0"/>
    </xf>
    <xf numFmtId="0" fontId="2" fillId="2" borderId="27" xfId="0" applyFont="1" applyFill="1" applyBorder="1" applyProtection="1">
      <alignment vertical="center"/>
      <protection locked="0"/>
    </xf>
    <xf numFmtId="3" fontId="10" fillId="0" borderId="38" xfId="0" applyNumberFormat="1" applyFont="1" applyBorder="1" applyAlignment="1">
      <alignment horizontal="center" vertical="center" shrinkToFit="1"/>
    </xf>
    <xf numFmtId="3" fontId="10" fillId="0" borderId="43" xfId="0" applyNumberFormat="1" applyFont="1" applyBorder="1" applyAlignment="1">
      <alignment horizontal="center" vertical="center" shrinkToFit="1"/>
    </xf>
    <xf numFmtId="181" fontId="2" fillId="10" borderId="42" xfId="0" applyNumberFormat="1" applyFont="1" applyFill="1" applyBorder="1" applyProtection="1">
      <alignment vertical="center"/>
      <protection locked="0"/>
    </xf>
    <xf numFmtId="181" fontId="2" fillId="2" borderId="43" xfId="0" applyNumberFormat="1" applyFont="1" applyFill="1" applyBorder="1" applyProtection="1">
      <alignment vertical="center"/>
      <protection locked="0"/>
    </xf>
    <xf numFmtId="3" fontId="2" fillId="2" borderId="46" xfId="0" applyNumberFormat="1" applyFont="1" applyFill="1" applyBorder="1" applyProtection="1">
      <alignment vertical="center"/>
      <protection locked="0"/>
    </xf>
    <xf numFmtId="3" fontId="11" fillId="10" borderId="34" xfId="0" applyNumberFormat="1" applyFont="1" applyFill="1" applyBorder="1" applyProtection="1">
      <alignment vertical="center"/>
      <protection locked="0"/>
    </xf>
    <xf numFmtId="0" fontId="21" fillId="2" borderId="46" xfId="0" applyFont="1" applyFill="1" applyBorder="1" applyProtection="1">
      <alignment vertical="center"/>
      <protection locked="0"/>
    </xf>
    <xf numFmtId="49" fontId="2" fillId="10" borderId="49" xfId="0" applyNumberFormat="1" applyFont="1" applyFill="1" applyBorder="1" applyProtection="1">
      <alignment vertical="center"/>
      <protection locked="0"/>
    </xf>
    <xf numFmtId="49" fontId="2" fillId="2" borderId="11" xfId="0" applyNumberFormat="1" applyFont="1" applyFill="1" applyBorder="1" applyProtection="1">
      <alignment vertical="center"/>
      <protection locked="0"/>
    </xf>
    <xf numFmtId="49" fontId="2" fillId="2" borderId="12" xfId="0" applyNumberFormat="1" applyFont="1" applyFill="1" applyBorder="1" applyProtection="1">
      <alignment vertical="center"/>
      <protection locked="0"/>
    </xf>
    <xf numFmtId="0" fontId="26" fillId="0" borderId="9" xfId="0" applyFont="1" applyBorder="1" applyAlignment="1">
      <alignment vertical="center" wrapText="1"/>
    </xf>
    <xf numFmtId="0" fontId="26" fillId="0" borderId="20" xfId="0" applyFont="1" applyBorder="1" applyAlignment="1">
      <alignment vertical="center" wrapText="1"/>
    </xf>
    <xf numFmtId="178" fontId="2" fillId="5" borderId="182" xfId="0" applyNumberFormat="1" applyFont="1" applyFill="1" applyBorder="1" applyAlignment="1" applyProtection="1">
      <alignment horizontal="center" vertical="center"/>
      <protection locked="0"/>
    </xf>
    <xf numFmtId="178" fontId="2" fillId="5" borderId="2" xfId="0" applyNumberFormat="1" applyFont="1" applyFill="1" applyBorder="1" applyAlignment="1" applyProtection="1">
      <alignment horizontal="center" vertical="center"/>
      <protection locked="0"/>
    </xf>
    <xf numFmtId="178" fontId="2" fillId="5" borderId="183" xfId="0" applyNumberFormat="1" applyFont="1" applyFill="1" applyBorder="1" applyAlignment="1" applyProtection="1">
      <alignment horizontal="center" vertical="center"/>
      <protection locked="0"/>
    </xf>
    <xf numFmtId="3" fontId="2" fillId="10" borderId="49" xfId="0" applyNumberFormat="1" applyFont="1" applyFill="1" applyBorder="1" applyProtection="1">
      <alignment vertical="center"/>
      <protection locked="0"/>
    </xf>
    <xf numFmtId="0" fontId="2" fillId="2" borderId="11" xfId="0" applyFont="1" applyFill="1" applyBorder="1" applyProtection="1">
      <alignment vertical="center"/>
      <protection locked="0"/>
    </xf>
    <xf numFmtId="3" fontId="96" fillId="0" borderId="37" xfId="0" applyNumberFormat="1" applyFont="1" applyBorder="1" applyAlignment="1" applyProtection="1">
      <alignment horizontal="center"/>
      <protection locked="0"/>
    </xf>
    <xf numFmtId="0" fontId="2" fillId="0" borderId="9" xfId="0" applyFont="1" applyBorder="1" applyAlignment="1">
      <alignment horizontal="center"/>
    </xf>
    <xf numFmtId="0" fontId="2" fillId="0" borderId="20" xfId="0" applyFont="1" applyBorder="1" applyAlignment="1">
      <alignment horizontal="center"/>
    </xf>
    <xf numFmtId="0" fontId="49" fillId="0" borderId="0" xfId="1" applyFont="1" applyAlignment="1">
      <alignment horizontal="center" vertical="center"/>
    </xf>
    <xf numFmtId="0" fontId="47" fillId="0" borderId="34" xfId="1" applyFont="1" applyBorder="1" applyAlignment="1">
      <alignment horizontal="center" vertical="top" wrapText="1"/>
    </xf>
    <xf numFmtId="0" fontId="47" fillId="0" borderId="26" xfId="1" applyFont="1" applyBorder="1" applyAlignment="1">
      <alignment horizontal="center" vertical="top" wrapText="1"/>
    </xf>
    <xf numFmtId="0" fontId="47" fillId="0" borderId="0" xfId="1" applyFont="1" applyAlignment="1">
      <alignment horizontal="center" vertical="top" wrapText="1"/>
    </xf>
    <xf numFmtId="0" fontId="47" fillId="0" borderId="94" xfId="1" applyFont="1" applyBorder="1" applyAlignment="1">
      <alignment horizontal="center" vertical="top" wrapText="1"/>
    </xf>
    <xf numFmtId="0" fontId="47" fillId="0" borderId="88" xfId="1" applyFont="1" applyBorder="1" applyAlignment="1">
      <alignment horizontal="center" vertical="top" wrapText="1"/>
    </xf>
    <xf numFmtId="179" fontId="80" fillId="0" borderId="1" xfId="1" applyNumberFormat="1" applyFont="1" applyBorder="1" applyAlignment="1" applyProtection="1">
      <alignment vertical="center" wrapText="1"/>
      <protection hidden="1"/>
    </xf>
    <xf numFmtId="0" fontId="81" fillId="0" borderId="1" xfId="0" applyFont="1" applyBorder="1" applyAlignment="1" applyProtection="1">
      <alignment vertical="center" wrapText="1"/>
      <protection hidden="1"/>
    </xf>
    <xf numFmtId="0" fontId="47" fillId="0" borderId="95" xfId="1" applyFont="1" applyBorder="1" applyAlignment="1">
      <alignment horizontal="center" vertical="top" wrapText="1"/>
    </xf>
    <xf numFmtId="0" fontId="47" fillId="0" borderId="96" xfId="1" applyFont="1" applyBorder="1" applyAlignment="1">
      <alignment horizontal="center" vertical="top" wrapText="1"/>
    </xf>
    <xf numFmtId="0" fontId="40" fillId="10" borderId="34" xfId="1" applyFont="1" applyFill="1" applyBorder="1" applyAlignment="1" applyProtection="1">
      <alignment horizontal="left" vertical="center"/>
      <protection locked="0"/>
    </xf>
    <xf numFmtId="0" fontId="41" fillId="2" borderId="35" xfId="1" applyFont="1" applyFill="1" applyBorder="1" applyAlignment="1" applyProtection="1">
      <alignment horizontal="left" vertical="center"/>
      <protection locked="0"/>
    </xf>
    <xf numFmtId="0" fontId="42" fillId="6" borderId="34" xfId="1" applyFont="1" applyFill="1" applyBorder="1" applyAlignment="1">
      <alignment horizontal="left" vertical="center" shrinkToFit="1"/>
    </xf>
    <xf numFmtId="0" fontId="42" fillId="6" borderId="35" xfId="1" applyFont="1" applyFill="1" applyBorder="1" applyAlignment="1">
      <alignment horizontal="left" vertical="center" shrinkToFit="1"/>
    </xf>
    <xf numFmtId="0" fontId="47" fillId="0" borderId="92" xfId="1" applyFont="1" applyBorder="1" applyAlignment="1">
      <alignment horizontal="center" vertical="top" wrapText="1"/>
    </xf>
    <xf numFmtId="0" fontId="47" fillId="0" borderId="93" xfId="1" applyFont="1" applyBorder="1" applyAlignment="1">
      <alignment horizontal="center" vertical="top" wrapText="1"/>
    </xf>
    <xf numFmtId="0" fontId="37" fillId="0" borderId="71" xfId="1" applyFont="1" applyBorder="1" applyAlignment="1">
      <alignment horizontal="center" vertical="center"/>
    </xf>
    <xf numFmtId="0" fontId="32" fillId="0" borderId="86" xfId="1" applyFont="1" applyBorder="1" applyAlignment="1">
      <alignment horizontal="center" vertical="center"/>
    </xf>
    <xf numFmtId="0" fontId="32" fillId="0" borderId="87" xfId="1" applyFont="1" applyBorder="1" applyAlignment="1">
      <alignment horizontal="center" vertical="center"/>
    </xf>
    <xf numFmtId="0" fontId="34" fillId="0" borderId="0" xfId="1" applyFont="1" applyAlignment="1">
      <alignment horizontal="center" vertical="center"/>
    </xf>
    <xf numFmtId="0" fontId="34" fillId="0" borderId="1" xfId="1" applyFont="1" applyBorder="1" applyAlignment="1">
      <alignment horizontal="center" vertical="center"/>
    </xf>
    <xf numFmtId="0" fontId="58" fillId="0" borderId="0" xfId="2" applyFont="1" applyAlignment="1">
      <alignment horizontal="center" vertical="center" textRotation="180"/>
    </xf>
    <xf numFmtId="0" fontId="57" fillId="0" borderId="0" xfId="2" applyFont="1" applyAlignment="1">
      <alignment horizontal="center" vertical="center"/>
    </xf>
    <xf numFmtId="0" fontId="58" fillId="0" borderId="0" xfId="2" applyFont="1" applyAlignment="1">
      <alignment horizontal="center" vertical="center"/>
    </xf>
    <xf numFmtId="0" fontId="53" fillId="0" borderId="75" xfId="2" applyFont="1" applyBorder="1" applyAlignment="1">
      <alignment horizontal="center" vertical="center"/>
    </xf>
    <xf numFmtId="0" fontId="53" fillId="0" borderId="72" xfId="2" applyFont="1" applyBorder="1" applyAlignment="1">
      <alignment horizontal="center" vertical="center"/>
    </xf>
    <xf numFmtId="0" fontId="53" fillId="0" borderId="76" xfId="2" applyFont="1" applyBorder="1" applyAlignment="1">
      <alignment horizontal="center" vertical="center"/>
    </xf>
    <xf numFmtId="0" fontId="53" fillId="0" borderId="77" xfId="2" applyFont="1" applyBorder="1" applyAlignment="1">
      <alignment horizontal="center" vertical="center"/>
    </xf>
    <xf numFmtId="0" fontId="53" fillId="0" borderId="55" xfId="2" applyFont="1" applyBorder="1" applyAlignment="1">
      <alignment horizontal="center" vertical="center" textRotation="255"/>
    </xf>
    <xf numFmtId="0" fontId="53" fillId="0" borderId="5" xfId="2" applyFont="1" applyBorder="1" applyAlignment="1">
      <alignment horizontal="center" vertical="center" textRotation="255"/>
    </xf>
    <xf numFmtId="0" fontId="53" fillId="0" borderId="6" xfId="2" applyFont="1" applyBorder="1" applyAlignment="1">
      <alignment horizontal="center" vertical="center" textRotation="255"/>
    </xf>
    <xf numFmtId="0" fontId="53" fillId="0" borderId="135" xfId="2" applyFont="1" applyBorder="1" applyAlignment="1">
      <alignment horizontal="center" vertical="center" textRotation="255"/>
    </xf>
    <xf numFmtId="0" fontId="53" fillId="0" borderId="142" xfId="2" applyFont="1" applyBorder="1" applyAlignment="1">
      <alignment horizontal="center" vertical="center" textRotation="255"/>
    </xf>
    <xf numFmtId="0" fontId="62" fillId="0" borderId="0" xfId="2" applyFont="1" applyAlignment="1">
      <alignment horizontal="center" vertical="center" textRotation="180"/>
    </xf>
    <xf numFmtId="0" fontId="63" fillId="0" borderId="168" xfId="2" applyFont="1" applyBorder="1" applyAlignment="1">
      <alignment horizontal="center" vertical="center" textRotation="255"/>
    </xf>
    <xf numFmtId="0" fontId="63" fillId="0" borderId="142" xfId="2" applyFont="1" applyBorder="1" applyAlignment="1">
      <alignment horizontal="center" vertical="center" textRotation="255"/>
    </xf>
    <xf numFmtId="0" fontId="64" fillId="0" borderId="0" xfId="2" applyFont="1" applyAlignment="1">
      <alignment horizontal="center" vertical="center" textRotation="180"/>
    </xf>
    <xf numFmtId="0" fontId="63" fillId="0" borderId="168" xfId="2" applyFont="1" applyBorder="1" applyAlignment="1">
      <alignment horizontal="center" vertical="center" textRotation="255" shrinkToFit="1"/>
    </xf>
    <xf numFmtId="0" fontId="63" fillId="0" borderId="142" xfId="2" applyFont="1" applyBorder="1" applyAlignment="1">
      <alignment horizontal="center" vertical="center" textRotation="255" shrinkToFit="1"/>
    </xf>
    <xf numFmtId="0" fontId="63" fillId="0" borderId="175" xfId="2" applyFont="1" applyBorder="1" applyAlignment="1">
      <alignment horizontal="center" vertical="center" textRotation="255" shrinkToFit="1"/>
    </xf>
    <xf numFmtId="0" fontId="13" fillId="0" borderId="0" xfId="0" applyFont="1">
      <alignment vertical="center"/>
    </xf>
    <xf numFmtId="0" fontId="20" fillId="0" borderId="0" xfId="0" applyFont="1">
      <alignment vertical="center"/>
    </xf>
    <xf numFmtId="0" fontId="5" fillId="0" borderId="0" xfId="0" applyFont="1" applyAlignment="1">
      <alignment horizontal="right" vertical="center"/>
    </xf>
    <xf numFmtId="3" fontId="20" fillId="0" borderId="0" xfId="0" applyNumberFormat="1" applyFont="1">
      <alignment vertical="center"/>
    </xf>
    <xf numFmtId="31" fontId="39" fillId="6" borderId="68" xfId="1" applyNumberFormat="1" applyFont="1" applyFill="1" applyBorder="1">
      <alignment vertical="center"/>
    </xf>
    <xf numFmtId="0" fontId="102" fillId="0" borderId="0" xfId="0" applyFont="1" applyAlignment="1" applyProtection="1">
      <alignment horizontal="center" vertical="center"/>
      <protection hidden="1"/>
    </xf>
  </cellXfs>
  <cellStyles count="5">
    <cellStyle name="ハイパーリンク" xfId="4" builtinId="8"/>
    <cellStyle name="標準" xfId="0" builtinId="0"/>
    <cellStyle name="標準 2" xfId="1" xr:uid="{D16D949C-F30B-44AF-A2A3-9FA4815AFCA3}"/>
    <cellStyle name="標準 2 2" xfId="2" xr:uid="{C67F1861-03E1-4391-849D-9736D8C366B8}"/>
    <cellStyle name="標準 3" xfId="3" xr:uid="{86E9CA89-6AA3-4233-9BFB-EDCA8F97A457}"/>
  </cellStyles>
  <dxfs count="213">
    <dxf>
      <font>
        <b/>
        <i/>
        <color rgb="FFC00000"/>
      </font>
      <fill>
        <patternFill>
          <bgColor theme="5" tint="0.79998168889431442"/>
        </patternFill>
      </fill>
    </dxf>
    <dxf>
      <font>
        <b/>
        <i/>
        <color rgb="FFC00000"/>
      </font>
      <fill>
        <patternFill>
          <bgColor theme="5" tint="0.79998168889431442"/>
        </patternFill>
      </fill>
    </dxf>
    <dxf>
      <font>
        <b/>
        <i/>
        <color rgb="FFC00000"/>
      </font>
      <fill>
        <patternFill>
          <bgColor theme="5"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ont>
        <color theme="0"/>
      </font>
    </dxf>
    <dxf>
      <font>
        <color theme="0"/>
      </font>
    </dxf>
    <dxf>
      <font>
        <color auto="1"/>
      </font>
    </dxf>
    <dxf>
      <font>
        <color auto="1"/>
      </font>
    </dxf>
    <dxf>
      <font>
        <color auto="1"/>
      </font>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ont>
        <b/>
        <i val="0"/>
        <color rgb="FF0070C0"/>
      </font>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ont>
        <color rgb="FFFF0000"/>
      </font>
    </dxf>
    <dxf>
      <fill>
        <patternFill>
          <bgColor rgb="FFFFFF00"/>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ont>
        <b/>
        <i/>
        <color rgb="FFC00000"/>
      </font>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304800</xdr:colOff>
      <xdr:row>26</xdr:row>
      <xdr:rowOff>57150</xdr:rowOff>
    </xdr:from>
    <xdr:to>
      <xdr:col>12</xdr:col>
      <xdr:colOff>561340</xdr:colOff>
      <xdr:row>44</xdr:row>
      <xdr:rowOff>40640</xdr:rowOff>
    </xdr:to>
    <xdr:grpSp>
      <xdr:nvGrpSpPr>
        <xdr:cNvPr id="2" name="グループ化 1">
          <a:extLst>
            <a:ext uri="{FF2B5EF4-FFF2-40B4-BE49-F238E27FC236}">
              <a16:creationId xmlns:a16="http://schemas.microsoft.com/office/drawing/2014/main" id="{668A58CF-ADEB-4DCF-9463-D9011C1EEEB0}"/>
            </a:ext>
          </a:extLst>
        </xdr:cNvPr>
        <xdr:cNvGrpSpPr/>
      </xdr:nvGrpSpPr>
      <xdr:grpSpPr>
        <a:xfrm>
          <a:off x="403860" y="4758690"/>
          <a:ext cx="6520180" cy="3001010"/>
          <a:chOff x="457200" y="4953000"/>
          <a:chExt cx="6362108" cy="3069982"/>
        </a:xfrm>
      </xdr:grpSpPr>
      <xdr:pic>
        <xdr:nvPicPr>
          <xdr:cNvPr id="3" name="図 2">
            <a:extLst>
              <a:ext uri="{FF2B5EF4-FFF2-40B4-BE49-F238E27FC236}">
                <a16:creationId xmlns:a16="http://schemas.microsoft.com/office/drawing/2014/main" id="{6273DA05-658E-0A51-074A-A6201D191607}"/>
              </a:ext>
            </a:extLst>
          </xdr:cNvPr>
          <xdr:cNvPicPr>
            <a:picLocks noChangeAspect="1"/>
          </xdr:cNvPicPr>
        </xdr:nvPicPr>
        <xdr:blipFill>
          <a:blip xmlns:r="http://schemas.openxmlformats.org/officeDocument/2006/relationships" r:embed="rId1"/>
          <a:stretch>
            <a:fillRect/>
          </a:stretch>
        </xdr:blipFill>
        <xdr:spPr>
          <a:xfrm>
            <a:off x="466725" y="4962525"/>
            <a:ext cx="6352583" cy="3060457"/>
          </a:xfrm>
          <a:prstGeom prst="rect">
            <a:avLst/>
          </a:prstGeom>
        </xdr:spPr>
      </xdr:pic>
      <xdr:pic>
        <xdr:nvPicPr>
          <xdr:cNvPr id="4" name="Picture 144">
            <a:extLst>
              <a:ext uri="{FF2B5EF4-FFF2-40B4-BE49-F238E27FC236}">
                <a16:creationId xmlns:a16="http://schemas.microsoft.com/office/drawing/2014/main" id="{B5A4728D-A49D-2EEF-7768-2E86A0EECB93}"/>
              </a:ext>
            </a:extLst>
          </xdr:cNvPr>
          <xdr:cNvPicPr>
            <a:picLocks noChangeAspect="1" noChangeArrowheads="1"/>
          </xdr:cNvPicPr>
        </xdr:nvPicPr>
        <xdr:blipFill>
          <a:blip xmlns:r="http://schemas.openxmlformats.org/officeDocument/2006/relationships" r:embed="rId2"/>
          <a:stretch>
            <a:fillRect/>
          </a:stretch>
        </xdr:blipFill>
        <xdr:spPr>
          <a:xfrm>
            <a:off x="933450" y="5362575"/>
            <a:ext cx="5343525" cy="2209800"/>
          </a:xfrm>
          <a:prstGeom prst="rect">
            <a:avLst/>
          </a:prstGeom>
          <a:noFill/>
          <a:ln>
            <a:noFill/>
          </a:ln>
        </xdr:spPr>
      </xdr:pic>
      <xdr:sp macro="" textlink="">
        <xdr:nvSpPr>
          <xdr:cNvPr id="5" name="AutoShape 111">
            <a:extLst>
              <a:ext uri="{FF2B5EF4-FFF2-40B4-BE49-F238E27FC236}">
                <a16:creationId xmlns:a16="http://schemas.microsoft.com/office/drawing/2014/main" id="{F8593F3A-09C4-152C-EBAE-9D6956C483EB}"/>
              </a:ext>
            </a:extLst>
          </xdr:cNvPr>
          <xdr:cNvSpPr>
            <a:spLocks noChangeArrowheads="1"/>
          </xdr:cNvSpPr>
        </xdr:nvSpPr>
        <xdr:spPr>
          <a:xfrm>
            <a:off x="457200" y="4953000"/>
            <a:ext cx="1905000" cy="381000"/>
          </a:xfrm>
          <a:prstGeom prst="wedgeEllipseCallout">
            <a:avLst>
              <a:gd name="adj1" fmla="val -8204"/>
              <a:gd name="adj2" fmla="val 227500"/>
            </a:avLst>
          </a:prstGeom>
          <a:solidFill>
            <a:srgbClr val="FFFF00"/>
          </a:solidFill>
          <a:ln w="38100">
            <a:solidFill>
              <a:srgbClr val="FF9900"/>
            </a:solidFill>
            <a:miter lim="800000"/>
            <a:headEnd/>
            <a:tailEnd/>
          </a:ln>
        </xdr:spPr>
        <xdr:txBody>
          <a:bodyPr vertOverflow="clip" horzOverflow="overflow" wrap="square" lIns="36576" tIns="18288" rIns="0" bIns="0" anchor="t" upright="1"/>
          <a:lstStyle/>
          <a:p>
            <a:pPr algn="l" rtl="0">
              <a:defRPr sz="1000"/>
            </a:pPr>
            <a:r>
              <a:rPr lang="ja-JP" altLang="en-US" sz="1200" b="1" i="0" u="none" strike="noStrike" baseline="0">
                <a:solidFill>
                  <a:srgbClr val="FF0000"/>
                </a:solidFill>
                <a:latin typeface="ＭＳ ゴシック"/>
                <a:ea typeface="ＭＳ ゴシック"/>
              </a:rPr>
              <a:t>ここ</a:t>
            </a:r>
            <a:r>
              <a:rPr lang="ja-JP" altLang="en-US" sz="1000" b="0" i="0" u="none" strike="noStrike" baseline="0">
                <a:solidFill>
                  <a:srgbClr val="FF0000"/>
                </a:solidFill>
                <a:latin typeface="ＭＳ 明朝"/>
                <a:ea typeface="ＭＳ 明朝"/>
              </a:rPr>
              <a:t>が</a:t>
            </a:r>
            <a:r>
              <a:rPr lang="ja-JP" altLang="en-US" sz="1100" b="1" i="0" u="none" strike="noStrike" baseline="0">
                <a:solidFill>
                  <a:srgbClr val="FF0000"/>
                </a:solidFill>
                <a:latin typeface="ＭＳ ゴシック"/>
                <a:ea typeface="ＭＳ ゴシック"/>
              </a:rPr>
              <a:t>調査範囲</a:t>
            </a:r>
            <a:r>
              <a:rPr lang="ja-JP" altLang="en-US" sz="1000" b="0" i="0" u="none" strike="noStrike" baseline="0">
                <a:solidFill>
                  <a:srgbClr val="FF0000"/>
                </a:solidFill>
                <a:latin typeface="ＭＳ 明朝"/>
                <a:ea typeface="ＭＳ 明朝"/>
              </a:rPr>
              <a:t>です</a:t>
            </a:r>
          </a:p>
        </xdr:txBody>
      </xdr:sp>
    </xdr:grpSp>
    <xdr:clientData/>
  </xdr:twoCellAnchor>
  <xdr:twoCellAnchor>
    <xdr:from>
      <xdr:col>6</xdr:col>
      <xdr:colOff>523875</xdr:colOff>
      <xdr:row>42</xdr:row>
      <xdr:rowOff>76200</xdr:rowOff>
    </xdr:from>
    <xdr:to>
      <xdr:col>8</xdr:col>
      <xdr:colOff>243104</xdr:colOff>
      <xdr:row>43</xdr:row>
      <xdr:rowOff>148054</xdr:rowOff>
    </xdr:to>
    <xdr:sp macro="" textlink="">
      <xdr:nvSpPr>
        <xdr:cNvPr id="6" name="テキスト ボックス 11">
          <a:extLst>
            <a:ext uri="{FF2B5EF4-FFF2-40B4-BE49-F238E27FC236}">
              <a16:creationId xmlns:a16="http://schemas.microsoft.com/office/drawing/2014/main" id="{231D6738-C233-4B0D-86CD-06E53DD8084E}"/>
            </a:ext>
          </a:extLst>
        </xdr:cNvPr>
        <xdr:cNvSpPr txBox="1"/>
      </xdr:nvSpPr>
      <xdr:spPr>
        <a:xfrm>
          <a:off x="4181475" y="6477000"/>
          <a:ext cx="938429" cy="224254"/>
        </a:xfrm>
        <a:prstGeom prst="rect">
          <a:avLst/>
        </a:prstGeom>
        <a:noFill/>
        <a:ln w="6350">
          <a:solidFill>
            <a:sysClr val="windowText" lastClr="000000"/>
          </a:solidFill>
        </a:ln>
      </xdr:spPr>
      <xdr:txBody>
        <a:bodyPr wrap="square" anchor="ctr" anchorCtr="1">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600" b="0">
              <a:solidFill>
                <a:sysClr val="windowText" lastClr="000000"/>
              </a:solidFill>
              <a:latin typeface="ＭＳ ゴシック" panose="020B0609070205080204" pitchFamily="49" charset="-128"/>
              <a:ea typeface="ＭＳ ゴシック" panose="020B0609070205080204" pitchFamily="49" charset="-128"/>
            </a:rPr>
            <a:t>図－１</a:t>
          </a:r>
        </a:p>
      </xdr:txBody>
    </xdr:sp>
    <xdr:clientData/>
  </xdr:twoCellAnchor>
  <xdr:twoCellAnchor>
    <xdr:from>
      <xdr:col>6</xdr:col>
      <xdr:colOff>147822</xdr:colOff>
      <xdr:row>57</xdr:row>
      <xdr:rowOff>120456</xdr:rowOff>
    </xdr:from>
    <xdr:to>
      <xdr:col>8</xdr:col>
      <xdr:colOff>535749</xdr:colOff>
      <xdr:row>60</xdr:row>
      <xdr:rowOff>104775</xdr:rowOff>
    </xdr:to>
    <xdr:sp macro="" textlink="">
      <xdr:nvSpPr>
        <xdr:cNvPr id="8" name="テキスト ボックス 6">
          <a:extLst>
            <a:ext uri="{FF2B5EF4-FFF2-40B4-BE49-F238E27FC236}">
              <a16:creationId xmlns:a16="http://schemas.microsoft.com/office/drawing/2014/main" id="{4339BA50-EAB3-41A1-9C35-66CD2C2B177F}"/>
            </a:ext>
          </a:extLst>
        </xdr:cNvPr>
        <xdr:cNvSpPr txBox="1"/>
      </xdr:nvSpPr>
      <xdr:spPr>
        <a:xfrm>
          <a:off x="3805422" y="8807256"/>
          <a:ext cx="1607127" cy="441519"/>
        </a:xfrm>
        <a:prstGeom prst="rect">
          <a:avLst/>
        </a:prstGeom>
        <a:noFill/>
        <a:ln w="25400">
          <a:solidFill>
            <a:sysClr val="windowText" lastClr="000000"/>
          </a:solidFill>
        </a:ln>
      </xdr:spPr>
      <xdr:txBody>
        <a:bodyPr wrap="square"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110004020202020204"/>
            </a:defRPr>
          </a:lvl1pPr>
          <a:lvl2pPr marL="457200" algn="l" defTabSz="914400" rtl="0" eaLnBrk="1" latinLnBrk="0" hangingPunct="1">
            <a:defRPr kumimoji="1" sz="1800" kern="1200">
              <a:solidFill>
                <a:sysClr val="windowText" lastClr="000000"/>
              </a:solidFill>
              <a:latin typeface="游ゴシック" panose="02110004020202020204"/>
            </a:defRPr>
          </a:lvl2pPr>
          <a:lvl3pPr marL="914400" algn="l" defTabSz="914400" rtl="0" eaLnBrk="1" latinLnBrk="0" hangingPunct="1">
            <a:defRPr kumimoji="1" sz="1800" kern="1200">
              <a:solidFill>
                <a:sysClr val="windowText" lastClr="000000"/>
              </a:solidFill>
              <a:latin typeface="游ゴシック" panose="02110004020202020204"/>
            </a:defRPr>
          </a:lvl3pPr>
          <a:lvl4pPr marL="1371600" algn="l" defTabSz="914400" rtl="0" eaLnBrk="1" latinLnBrk="0" hangingPunct="1">
            <a:defRPr kumimoji="1" sz="1800" kern="1200">
              <a:solidFill>
                <a:sysClr val="windowText" lastClr="000000"/>
              </a:solidFill>
              <a:latin typeface="游ゴシック" panose="02110004020202020204"/>
            </a:defRPr>
          </a:lvl4pPr>
          <a:lvl5pPr marL="1828800" algn="l" defTabSz="914400" rtl="0" eaLnBrk="1" latinLnBrk="0" hangingPunct="1">
            <a:defRPr kumimoji="1" sz="1800" kern="1200">
              <a:solidFill>
                <a:sysClr val="windowText" lastClr="000000"/>
              </a:solidFill>
              <a:latin typeface="游ゴシック" panose="02110004020202020204"/>
            </a:defRPr>
          </a:lvl5pPr>
          <a:lvl6pPr marL="2286000" algn="l" defTabSz="914400" rtl="0" eaLnBrk="1" latinLnBrk="0" hangingPunct="1">
            <a:defRPr kumimoji="1" sz="1800" kern="1200">
              <a:solidFill>
                <a:sysClr val="windowText" lastClr="000000"/>
              </a:solidFill>
              <a:latin typeface="游ゴシック" panose="02110004020202020204"/>
            </a:defRPr>
          </a:lvl6pPr>
          <a:lvl7pPr marL="2743200" algn="l" defTabSz="914400" rtl="0" eaLnBrk="1" latinLnBrk="0" hangingPunct="1">
            <a:defRPr kumimoji="1" sz="1800" kern="1200">
              <a:solidFill>
                <a:sysClr val="windowText" lastClr="000000"/>
              </a:solidFill>
              <a:latin typeface="游ゴシック" panose="02110004020202020204"/>
            </a:defRPr>
          </a:lvl7pPr>
          <a:lvl8pPr marL="3200400" algn="l" defTabSz="914400" rtl="0" eaLnBrk="1" latinLnBrk="0" hangingPunct="1">
            <a:defRPr kumimoji="1" sz="1800" kern="1200">
              <a:solidFill>
                <a:sysClr val="windowText" lastClr="000000"/>
              </a:solidFill>
              <a:latin typeface="游ゴシック" panose="02110004020202020204"/>
            </a:defRPr>
          </a:lvl8pPr>
          <a:lvl9pPr marL="3657600" algn="l" defTabSz="914400" rtl="0" eaLnBrk="1" latinLnBrk="0" hangingPunct="1">
            <a:defRPr kumimoji="1" sz="1800" kern="1200">
              <a:solidFill>
                <a:sysClr val="windowText" lastClr="000000"/>
              </a:solidFill>
              <a:latin typeface="游ゴシック" panose="0211000402020202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1" lang="zh-TW"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完成工事原価報告書</a:t>
          </a:r>
          <a:endParaRPr kumimoji="1" lang="en-US" altLang="zh-TW"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・工事実施工程表</a:t>
          </a:r>
        </a:p>
      </xdr:txBody>
    </xdr:sp>
    <xdr:clientData/>
  </xdr:twoCellAnchor>
  <xdr:twoCellAnchor>
    <xdr:from>
      <xdr:col>8</xdr:col>
      <xdr:colOff>584173</xdr:colOff>
      <xdr:row>52</xdr:row>
      <xdr:rowOff>8051</xdr:rowOff>
    </xdr:from>
    <xdr:to>
      <xdr:col>9</xdr:col>
      <xdr:colOff>335510</xdr:colOff>
      <xdr:row>55</xdr:row>
      <xdr:rowOff>13379</xdr:rowOff>
    </xdr:to>
    <xdr:sp macro="" textlink="">
      <xdr:nvSpPr>
        <xdr:cNvPr id="9" name="矢印: 右 8">
          <a:extLst>
            <a:ext uri="{FF2B5EF4-FFF2-40B4-BE49-F238E27FC236}">
              <a16:creationId xmlns:a16="http://schemas.microsoft.com/office/drawing/2014/main" id="{07128C48-2B0C-44FD-8D70-371F525A7C6F}"/>
            </a:ext>
          </a:extLst>
        </xdr:cNvPr>
        <xdr:cNvSpPr/>
      </xdr:nvSpPr>
      <xdr:spPr>
        <a:xfrm>
          <a:off x="5460973" y="7932851"/>
          <a:ext cx="360937" cy="462528"/>
        </a:xfrm>
        <a:prstGeom prst="rightArrow">
          <a:avLst/>
        </a:prstGeom>
        <a:noFill/>
        <a:ln w="25400" cap="flat" cmpd="sng" algn="ctr">
          <a:solidFill>
            <a:srgbClr val="156082">
              <a:shade val="15000"/>
            </a:srgbClr>
          </a:solidFill>
          <a:prstDash val="solid"/>
          <a:miter lim="800000"/>
        </a:ln>
        <a:effectLst/>
      </xdr:spPr>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110004020202020204"/>
            </a:defRPr>
          </a:lvl1pPr>
          <a:lvl2pPr marL="457200" algn="l" defTabSz="914400" rtl="0" eaLnBrk="1" latinLnBrk="0" hangingPunct="1">
            <a:defRPr kumimoji="1" sz="1800" kern="1200">
              <a:solidFill>
                <a:sysClr val="window" lastClr="FFFFFF"/>
              </a:solidFill>
              <a:latin typeface="游ゴシック" panose="02110004020202020204"/>
            </a:defRPr>
          </a:lvl2pPr>
          <a:lvl3pPr marL="914400" algn="l" defTabSz="914400" rtl="0" eaLnBrk="1" latinLnBrk="0" hangingPunct="1">
            <a:defRPr kumimoji="1" sz="1800" kern="1200">
              <a:solidFill>
                <a:sysClr val="window" lastClr="FFFFFF"/>
              </a:solidFill>
              <a:latin typeface="游ゴシック" panose="02110004020202020204"/>
            </a:defRPr>
          </a:lvl3pPr>
          <a:lvl4pPr marL="1371600" algn="l" defTabSz="914400" rtl="0" eaLnBrk="1" latinLnBrk="0" hangingPunct="1">
            <a:defRPr kumimoji="1" sz="1800" kern="1200">
              <a:solidFill>
                <a:sysClr val="window" lastClr="FFFFFF"/>
              </a:solidFill>
              <a:latin typeface="游ゴシック" panose="02110004020202020204"/>
            </a:defRPr>
          </a:lvl4pPr>
          <a:lvl5pPr marL="1828800" algn="l" defTabSz="914400" rtl="0" eaLnBrk="1" latinLnBrk="0" hangingPunct="1">
            <a:defRPr kumimoji="1" sz="1800" kern="1200">
              <a:solidFill>
                <a:sysClr val="window" lastClr="FFFFFF"/>
              </a:solidFill>
              <a:latin typeface="游ゴシック" panose="02110004020202020204"/>
            </a:defRPr>
          </a:lvl5pPr>
          <a:lvl6pPr marL="2286000" algn="l" defTabSz="914400" rtl="0" eaLnBrk="1" latinLnBrk="0" hangingPunct="1">
            <a:defRPr kumimoji="1" sz="1800" kern="1200">
              <a:solidFill>
                <a:sysClr val="window" lastClr="FFFFFF"/>
              </a:solidFill>
              <a:latin typeface="游ゴシック" panose="02110004020202020204"/>
            </a:defRPr>
          </a:lvl6pPr>
          <a:lvl7pPr marL="2743200" algn="l" defTabSz="914400" rtl="0" eaLnBrk="1" latinLnBrk="0" hangingPunct="1">
            <a:defRPr kumimoji="1" sz="1800" kern="1200">
              <a:solidFill>
                <a:sysClr val="window" lastClr="FFFFFF"/>
              </a:solidFill>
              <a:latin typeface="游ゴシック" panose="02110004020202020204"/>
            </a:defRPr>
          </a:lvl7pPr>
          <a:lvl8pPr marL="3200400" algn="l" defTabSz="914400" rtl="0" eaLnBrk="1" latinLnBrk="0" hangingPunct="1">
            <a:defRPr kumimoji="1" sz="1800" kern="1200">
              <a:solidFill>
                <a:sysClr val="window" lastClr="FFFFFF"/>
              </a:solidFill>
              <a:latin typeface="游ゴシック" panose="02110004020202020204"/>
            </a:defRPr>
          </a:lvl8pPr>
          <a:lvl9pPr marL="3657600" algn="l" defTabSz="914400" rtl="0" eaLnBrk="1" latinLnBrk="0" hangingPunct="1">
            <a:defRPr kumimoji="1" sz="1800" kern="1200">
              <a:solidFill>
                <a:sysClr val="window" lastClr="FFFFFF"/>
              </a:solidFill>
              <a:latin typeface="游ゴシック" panose="0211000402020202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xdr:col>
      <xdr:colOff>44054</xdr:colOff>
      <xdr:row>56</xdr:row>
      <xdr:rowOff>32067</xdr:rowOff>
    </xdr:from>
    <xdr:to>
      <xdr:col>9</xdr:col>
      <xdr:colOff>404991</xdr:colOff>
      <xdr:row>59</xdr:row>
      <xdr:rowOff>37395</xdr:rowOff>
    </xdr:to>
    <xdr:sp macro="" textlink="">
      <xdr:nvSpPr>
        <xdr:cNvPr id="10" name="矢印: 右 9">
          <a:extLst>
            <a:ext uri="{FF2B5EF4-FFF2-40B4-BE49-F238E27FC236}">
              <a16:creationId xmlns:a16="http://schemas.microsoft.com/office/drawing/2014/main" id="{B9B03F39-2B89-4F0E-BF5A-F69F0E4B254D}"/>
            </a:ext>
          </a:extLst>
        </xdr:cNvPr>
        <xdr:cNvSpPr/>
      </xdr:nvSpPr>
      <xdr:spPr>
        <a:xfrm rot="19740000">
          <a:off x="5530454" y="8566467"/>
          <a:ext cx="360937" cy="462528"/>
        </a:xfrm>
        <a:prstGeom prst="rightArrow">
          <a:avLst/>
        </a:prstGeom>
        <a:noFill/>
        <a:ln w="25400" cap="flat" cmpd="sng" algn="ctr">
          <a:solidFill>
            <a:srgbClr val="156082">
              <a:shade val="15000"/>
            </a:srgbClr>
          </a:solidFill>
          <a:prstDash val="solid"/>
          <a:miter lim="800000"/>
        </a:ln>
        <a:effectLst/>
      </xdr:spPr>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110004020202020204"/>
            </a:defRPr>
          </a:lvl1pPr>
          <a:lvl2pPr marL="457200" algn="l" defTabSz="914400" rtl="0" eaLnBrk="1" latinLnBrk="0" hangingPunct="1">
            <a:defRPr kumimoji="1" sz="1800" kern="1200">
              <a:solidFill>
                <a:sysClr val="window" lastClr="FFFFFF"/>
              </a:solidFill>
              <a:latin typeface="游ゴシック" panose="02110004020202020204"/>
            </a:defRPr>
          </a:lvl2pPr>
          <a:lvl3pPr marL="914400" algn="l" defTabSz="914400" rtl="0" eaLnBrk="1" latinLnBrk="0" hangingPunct="1">
            <a:defRPr kumimoji="1" sz="1800" kern="1200">
              <a:solidFill>
                <a:sysClr val="window" lastClr="FFFFFF"/>
              </a:solidFill>
              <a:latin typeface="游ゴシック" panose="02110004020202020204"/>
            </a:defRPr>
          </a:lvl3pPr>
          <a:lvl4pPr marL="1371600" algn="l" defTabSz="914400" rtl="0" eaLnBrk="1" latinLnBrk="0" hangingPunct="1">
            <a:defRPr kumimoji="1" sz="1800" kern="1200">
              <a:solidFill>
                <a:sysClr val="window" lastClr="FFFFFF"/>
              </a:solidFill>
              <a:latin typeface="游ゴシック" panose="02110004020202020204"/>
            </a:defRPr>
          </a:lvl4pPr>
          <a:lvl5pPr marL="1828800" algn="l" defTabSz="914400" rtl="0" eaLnBrk="1" latinLnBrk="0" hangingPunct="1">
            <a:defRPr kumimoji="1" sz="1800" kern="1200">
              <a:solidFill>
                <a:sysClr val="window" lastClr="FFFFFF"/>
              </a:solidFill>
              <a:latin typeface="游ゴシック" panose="02110004020202020204"/>
            </a:defRPr>
          </a:lvl5pPr>
          <a:lvl6pPr marL="2286000" algn="l" defTabSz="914400" rtl="0" eaLnBrk="1" latinLnBrk="0" hangingPunct="1">
            <a:defRPr kumimoji="1" sz="1800" kern="1200">
              <a:solidFill>
                <a:sysClr val="window" lastClr="FFFFFF"/>
              </a:solidFill>
              <a:latin typeface="游ゴシック" panose="02110004020202020204"/>
            </a:defRPr>
          </a:lvl6pPr>
          <a:lvl7pPr marL="2743200" algn="l" defTabSz="914400" rtl="0" eaLnBrk="1" latinLnBrk="0" hangingPunct="1">
            <a:defRPr kumimoji="1" sz="1800" kern="1200">
              <a:solidFill>
                <a:sysClr val="window" lastClr="FFFFFF"/>
              </a:solidFill>
              <a:latin typeface="游ゴシック" panose="02110004020202020204"/>
            </a:defRPr>
          </a:lvl7pPr>
          <a:lvl8pPr marL="3200400" algn="l" defTabSz="914400" rtl="0" eaLnBrk="1" latinLnBrk="0" hangingPunct="1">
            <a:defRPr kumimoji="1" sz="1800" kern="1200">
              <a:solidFill>
                <a:sysClr val="window" lastClr="FFFFFF"/>
              </a:solidFill>
              <a:latin typeface="游ゴシック" panose="02110004020202020204"/>
            </a:defRPr>
          </a:lvl8pPr>
          <a:lvl9pPr marL="3657600" algn="l" defTabSz="914400" rtl="0" eaLnBrk="1" latinLnBrk="0" hangingPunct="1">
            <a:defRPr kumimoji="1" sz="1800" kern="1200">
              <a:solidFill>
                <a:sysClr val="window" lastClr="FFFFFF"/>
              </a:solidFill>
              <a:latin typeface="游ゴシック" panose="0211000402020202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66676</xdr:colOff>
      <xdr:row>51</xdr:row>
      <xdr:rowOff>8403</xdr:rowOff>
    </xdr:from>
    <xdr:to>
      <xdr:col>5</xdr:col>
      <xdr:colOff>459051</xdr:colOff>
      <xdr:row>57</xdr:row>
      <xdr:rowOff>19051</xdr:rowOff>
    </xdr:to>
    <xdr:sp macro="" textlink="">
      <xdr:nvSpPr>
        <xdr:cNvPr id="11" name="テキスト ボックス 3">
          <a:extLst>
            <a:ext uri="{FF2B5EF4-FFF2-40B4-BE49-F238E27FC236}">
              <a16:creationId xmlns:a16="http://schemas.microsoft.com/office/drawing/2014/main" id="{6B02C320-EAEF-42B4-B6FE-147D34DCF6CD}"/>
            </a:ext>
          </a:extLst>
        </xdr:cNvPr>
        <xdr:cNvSpPr txBox="1"/>
      </xdr:nvSpPr>
      <xdr:spPr>
        <a:xfrm>
          <a:off x="66676" y="9095253"/>
          <a:ext cx="2325950" cy="1039348"/>
        </a:xfrm>
        <a:prstGeom prst="rect">
          <a:avLst/>
        </a:prstGeom>
        <a:noFill/>
        <a:ln w="25400">
          <a:solidFill>
            <a:sysClr val="windowText" lastClr="000000"/>
          </a:solidFill>
        </a:ln>
      </xdr:spPr>
      <xdr:txBody>
        <a:bodyPr wrap="square">
          <a:noAutofit/>
        </a:bodyPr>
        <a:lstStyle>
          <a:defPPr>
            <a:defRPr lang="ja-JP"/>
          </a:defPPr>
          <a:lvl1pPr marL="0" algn="l" defTabSz="914400" rtl="0" eaLnBrk="1" latinLnBrk="0" hangingPunct="1">
            <a:defRPr kumimoji="1" sz="1800" kern="1200">
              <a:solidFill>
                <a:sysClr val="windowText" lastClr="000000"/>
              </a:solidFill>
              <a:latin typeface="游ゴシック" panose="02110004020202020204"/>
            </a:defRPr>
          </a:lvl1pPr>
          <a:lvl2pPr marL="457200" algn="l" defTabSz="914400" rtl="0" eaLnBrk="1" latinLnBrk="0" hangingPunct="1">
            <a:defRPr kumimoji="1" sz="1800" kern="1200">
              <a:solidFill>
                <a:sysClr val="windowText" lastClr="000000"/>
              </a:solidFill>
              <a:latin typeface="游ゴシック" panose="02110004020202020204"/>
            </a:defRPr>
          </a:lvl2pPr>
          <a:lvl3pPr marL="914400" algn="l" defTabSz="914400" rtl="0" eaLnBrk="1" latinLnBrk="0" hangingPunct="1">
            <a:defRPr kumimoji="1" sz="1800" kern="1200">
              <a:solidFill>
                <a:sysClr val="windowText" lastClr="000000"/>
              </a:solidFill>
              <a:latin typeface="游ゴシック" panose="02110004020202020204"/>
            </a:defRPr>
          </a:lvl3pPr>
          <a:lvl4pPr marL="1371600" algn="l" defTabSz="914400" rtl="0" eaLnBrk="1" latinLnBrk="0" hangingPunct="1">
            <a:defRPr kumimoji="1" sz="1800" kern="1200">
              <a:solidFill>
                <a:sysClr val="windowText" lastClr="000000"/>
              </a:solidFill>
              <a:latin typeface="游ゴシック" panose="02110004020202020204"/>
            </a:defRPr>
          </a:lvl4pPr>
          <a:lvl5pPr marL="1828800" algn="l" defTabSz="914400" rtl="0" eaLnBrk="1" latinLnBrk="0" hangingPunct="1">
            <a:defRPr kumimoji="1" sz="1800" kern="1200">
              <a:solidFill>
                <a:sysClr val="windowText" lastClr="000000"/>
              </a:solidFill>
              <a:latin typeface="游ゴシック" panose="02110004020202020204"/>
            </a:defRPr>
          </a:lvl5pPr>
          <a:lvl6pPr marL="2286000" algn="l" defTabSz="914400" rtl="0" eaLnBrk="1" latinLnBrk="0" hangingPunct="1">
            <a:defRPr kumimoji="1" sz="1800" kern="1200">
              <a:solidFill>
                <a:sysClr val="windowText" lastClr="000000"/>
              </a:solidFill>
              <a:latin typeface="游ゴシック" panose="02110004020202020204"/>
            </a:defRPr>
          </a:lvl6pPr>
          <a:lvl7pPr marL="2743200" algn="l" defTabSz="914400" rtl="0" eaLnBrk="1" latinLnBrk="0" hangingPunct="1">
            <a:defRPr kumimoji="1" sz="1800" kern="1200">
              <a:solidFill>
                <a:sysClr val="windowText" lastClr="000000"/>
              </a:solidFill>
              <a:latin typeface="游ゴシック" panose="02110004020202020204"/>
            </a:defRPr>
          </a:lvl7pPr>
          <a:lvl8pPr marL="3200400" algn="l" defTabSz="914400" rtl="0" eaLnBrk="1" latinLnBrk="0" hangingPunct="1">
            <a:defRPr kumimoji="1" sz="1800" kern="1200">
              <a:solidFill>
                <a:sysClr val="windowText" lastClr="000000"/>
              </a:solidFill>
              <a:latin typeface="游ゴシック" panose="02110004020202020204"/>
            </a:defRPr>
          </a:lvl8pPr>
          <a:lvl9pPr marL="3657600" algn="l" defTabSz="914400" rtl="0" eaLnBrk="1" latinLnBrk="0" hangingPunct="1">
            <a:defRPr kumimoji="1" sz="1800" kern="1200">
              <a:solidFill>
                <a:sysClr val="windowText" lastClr="000000"/>
              </a:solidFill>
              <a:latin typeface="游ゴシック" panose="0211000402020202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共通費実態調査票</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（受注者：設備新営）</a:t>
          </a:r>
          <a:r>
            <a:rPr kumimoji="1" lang="en-US" altLang="ja-JP"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.xlsx</a:t>
          </a: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等</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監督職員より配布</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528531</xdr:colOff>
      <xdr:row>52</xdr:row>
      <xdr:rowOff>8051</xdr:rowOff>
    </xdr:from>
    <xdr:to>
      <xdr:col>6</xdr:col>
      <xdr:colOff>279868</xdr:colOff>
      <xdr:row>55</xdr:row>
      <xdr:rowOff>13379</xdr:rowOff>
    </xdr:to>
    <xdr:sp macro="" textlink="">
      <xdr:nvSpPr>
        <xdr:cNvPr id="12" name="矢印: 右 11">
          <a:extLst>
            <a:ext uri="{FF2B5EF4-FFF2-40B4-BE49-F238E27FC236}">
              <a16:creationId xmlns:a16="http://schemas.microsoft.com/office/drawing/2014/main" id="{253715BE-72E7-4D33-A457-B566A887E5A6}"/>
            </a:ext>
          </a:extLst>
        </xdr:cNvPr>
        <xdr:cNvSpPr/>
      </xdr:nvSpPr>
      <xdr:spPr>
        <a:xfrm>
          <a:off x="3576531" y="7932851"/>
          <a:ext cx="360937" cy="462528"/>
        </a:xfrm>
        <a:prstGeom prst="rightArrow">
          <a:avLst/>
        </a:prstGeom>
        <a:noFill/>
        <a:ln w="25400" cap="flat" cmpd="sng" algn="ctr">
          <a:solidFill>
            <a:srgbClr val="156082">
              <a:shade val="15000"/>
            </a:srgbClr>
          </a:solidFill>
          <a:prstDash val="solid"/>
          <a:miter lim="800000"/>
        </a:ln>
        <a:effectLst/>
      </xdr:spPr>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110004020202020204"/>
            </a:defRPr>
          </a:lvl1pPr>
          <a:lvl2pPr marL="457200" algn="l" defTabSz="914400" rtl="0" eaLnBrk="1" latinLnBrk="0" hangingPunct="1">
            <a:defRPr kumimoji="1" sz="1800" kern="1200">
              <a:solidFill>
                <a:sysClr val="window" lastClr="FFFFFF"/>
              </a:solidFill>
              <a:latin typeface="游ゴシック" panose="02110004020202020204"/>
            </a:defRPr>
          </a:lvl2pPr>
          <a:lvl3pPr marL="914400" algn="l" defTabSz="914400" rtl="0" eaLnBrk="1" latinLnBrk="0" hangingPunct="1">
            <a:defRPr kumimoji="1" sz="1800" kern="1200">
              <a:solidFill>
                <a:sysClr val="window" lastClr="FFFFFF"/>
              </a:solidFill>
              <a:latin typeface="游ゴシック" panose="02110004020202020204"/>
            </a:defRPr>
          </a:lvl3pPr>
          <a:lvl4pPr marL="1371600" algn="l" defTabSz="914400" rtl="0" eaLnBrk="1" latinLnBrk="0" hangingPunct="1">
            <a:defRPr kumimoji="1" sz="1800" kern="1200">
              <a:solidFill>
                <a:sysClr val="window" lastClr="FFFFFF"/>
              </a:solidFill>
              <a:latin typeface="游ゴシック" panose="02110004020202020204"/>
            </a:defRPr>
          </a:lvl4pPr>
          <a:lvl5pPr marL="1828800" algn="l" defTabSz="914400" rtl="0" eaLnBrk="1" latinLnBrk="0" hangingPunct="1">
            <a:defRPr kumimoji="1" sz="1800" kern="1200">
              <a:solidFill>
                <a:sysClr val="window" lastClr="FFFFFF"/>
              </a:solidFill>
              <a:latin typeface="游ゴシック" panose="02110004020202020204"/>
            </a:defRPr>
          </a:lvl5pPr>
          <a:lvl6pPr marL="2286000" algn="l" defTabSz="914400" rtl="0" eaLnBrk="1" latinLnBrk="0" hangingPunct="1">
            <a:defRPr kumimoji="1" sz="1800" kern="1200">
              <a:solidFill>
                <a:sysClr val="window" lastClr="FFFFFF"/>
              </a:solidFill>
              <a:latin typeface="游ゴシック" panose="02110004020202020204"/>
            </a:defRPr>
          </a:lvl6pPr>
          <a:lvl7pPr marL="2743200" algn="l" defTabSz="914400" rtl="0" eaLnBrk="1" latinLnBrk="0" hangingPunct="1">
            <a:defRPr kumimoji="1" sz="1800" kern="1200">
              <a:solidFill>
                <a:sysClr val="window" lastClr="FFFFFF"/>
              </a:solidFill>
              <a:latin typeface="游ゴシック" panose="02110004020202020204"/>
            </a:defRPr>
          </a:lvl7pPr>
          <a:lvl8pPr marL="3200400" algn="l" defTabSz="914400" rtl="0" eaLnBrk="1" latinLnBrk="0" hangingPunct="1">
            <a:defRPr kumimoji="1" sz="1800" kern="1200">
              <a:solidFill>
                <a:sysClr val="window" lastClr="FFFFFF"/>
              </a:solidFill>
              <a:latin typeface="游ゴシック" panose="02110004020202020204"/>
            </a:defRPr>
          </a:lvl8pPr>
          <a:lvl9pPr marL="3657600" algn="l" defTabSz="914400" rtl="0" eaLnBrk="1" latinLnBrk="0" hangingPunct="1">
            <a:defRPr kumimoji="1" sz="1800" kern="1200">
              <a:solidFill>
                <a:sysClr val="window" lastClr="FFFFFF"/>
              </a:solidFill>
              <a:latin typeface="游ゴシック" panose="0211000402020202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6</xdr:col>
      <xdr:colOff>197136</xdr:colOff>
      <xdr:row>49</xdr:row>
      <xdr:rowOff>76200</xdr:rowOff>
    </xdr:from>
    <xdr:to>
      <xdr:col>8</xdr:col>
      <xdr:colOff>486437</xdr:colOff>
      <xdr:row>57</xdr:row>
      <xdr:rowOff>105142</xdr:rowOff>
    </xdr:to>
    <xdr:pic>
      <xdr:nvPicPr>
        <xdr:cNvPr id="13" name="Picture 2">
          <a:extLst>
            <a:ext uri="{FF2B5EF4-FFF2-40B4-BE49-F238E27FC236}">
              <a16:creationId xmlns:a16="http://schemas.microsoft.com/office/drawing/2014/main" id="{A7B55D42-CA69-4716-8F8E-C27BAEFAE57D}"/>
            </a:ext>
          </a:extLst>
        </xdr:cNvPr>
        <xdr:cNvPicPr>
          <a:picLocks noChangeAspect="1" noChangeArrowheads="1"/>
        </xdr:cNvPicPr>
      </xdr:nvPicPr>
      <xdr:blipFill>
        <a:blip xmlns:r="http://schemas.openxmlformats.org/officeDocument/2006/relationships" r:embed="rId3"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854736" y="7543800"/>
          <a:ext cx="1508501" cy="1248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419100</xdr:colOff>
      <xdr:row>51</xdr:row>
      <xdr:rowOff>0</xdr:rowOff>
    </xdr:from>
    <xdr:to>
      <xdr:col>12</xdr:col>
      <xdr:colOff>552449</xdr:colOff>
      <xdr:row>56</xdr:row>
      <xdr:rowOff>42996</xdr:rowOff>
    </xdr:to>
    <xdr:sp macro="" textlink="">
      <xdr:nvSpPr>
        <xdr:cNvPr id="14" name="テキスト ボックス 5">
          <a:extLst>
            <a:ext uri="{FF2B5EF4-FFF2-40B4-BE49-F238E27FC236}">
              <a16:creationId xmlns:a16="http://schemas.microsoft.com/office/drawing/2014/main" id="{B158B0E0-61E1-4550-ADA6-0F37221EAC2B}"/>
            </a:ext>
          </a:extLst>
        </xdr:cNvPr>
        <xdr:cNvSpPr txBox="1"/>
      </xdr:nvSpPr>
      <xdr:spPr>
        <a:xfrm>
          <a:off x="4791075" y="8743950"/>
          <a:ext cx="1962149" cy="900246"/>
        </a:xfrm>
        <a:prstGeom prst="rect">
          <a:avLst/>
        </a:prstGeom>
        <a:noFill/>
        <a:ln w="25400">
          <a:solidFill>
            <a:sysClr val="windowText" lastClr="000000"/>
          </a:solidFill>
        </a:ln>
      </xdr:spPr>
      <xdr:txBody>
        <a:bodyPr wrap="square" anchor="ctr" anchorCtr="1">
          <a:noAutofit/>
        </a:bodyPr>
        <a:lstStyle>
          <a:defPPr>
            <a:defRPr lang="ja-JP"/>
          </a:defPPr>
          <a:lvl1pPr marL="0" algn="l" defTabSz="914400" rtl="0" eaLnBrk="1" latinLnBrk="0" hangingPunct="1">
            <a:defRPr kumimoji="1" sz="1800" kern="1200">
              <a:solidFill>
                <a:sysClr val="windowText" lastClr="000000"/>
              </a:solidFill>
              <a:latin typeface="游ゴシック" panose="02110004020202020204"/>
            </a:defRPr>
          </a:lvl1pPr>
          <a:lvl2pPr marL="457200" algn="l" defTabSz="914400" rtl="0" eaLnBrk="1" latinLnBrk="0" hangingPunct="1">
            <a:defRPr kumimoji="1" sz="1800" kern="1200">
              <a:solidFill>
                <a:sysClr val="windowText" lastClr="000000"/>
              </a:solidFill>
              <a:latin typeface="游ゴシック" panose="02110004020202020204"/>
            </a:defRPr>
          </a:lvl2pPr>
          <a:lvl3pPr marL="914400" algn="l" defTabSz="914400" rtl="0" eaLnBrk="1" latinLnBrk="0" hangingPunct="1">
            <a:defRPr kumimoji="1" sz="1800" kern="1200">
              <a:solidFill>
                <a:sysClr val="windowText" lastClr="000000"/>
              </a:solidFill>
              <a:latin typeface="游ゴシック" panose="02110004020202020204"/>
            </a:defRPr>
          </a:lvl3pPr>
          <a:lvl4pPr marL="1371600" algn="l" defTabSz="914400" rtl="0" eaLnBrk="1" latinLnBrk="0" hangingPunct="1">
            <a:defRPr kumimoji="1" sz="1800" kern="1200">
              <a:solidFill>
                <a:sysClr val="windowText" lastClr="000000"/>
              </a:solidFill>
              <a:latin typeface="游ゴシック" panose="02110004020202020204"/>
            </a:defRPr>
          </a:lvl4pPr>
          <a:lvl5pPr marL="1828800" algn="l" defTabSz="914400" rtl="0" eaLnBrk="1" latinLnBrk="0" hangingPunct="1">
            <a:defRPr kumimoji="1" sz="1800" kern="1200">
              <a:solidFill>
                <a:sysClr val="windowText" lastClr="000000"/>
              </a:solidFill>
              <a:latin typeface="游ゴシック" panose="02110004020202020204"/>
            </a:defRPr>
          </a:lvl5pPr>
          <a:lvl6pPr marL="2286000" algn="l" defTabSz="914400" rtl="0" eaLnBrk="1" latinLnBrk="0" hangingPunct="1">
            <a:defRPr kumimoji="1" sz="1800" kern="1200">
              <a:solidFill>
                <a:sysClr val="windowText" lastClr="000000"/>
              </a:solidFill>
              <a:latin typeface="游ゴシック" panose="02110004020202020204"/>
            </a:defRPr>
          </a:lvl6pPr>
          <a:lvl7pPr marL="2743200" algn="l" defTabSz="914400" rtl="0" eaLnBrk="1" latinLnBrk="0" hangingPunct="1">
            <a:defRPr kumimoji="1" sz="1800" kern="1200">
              <a:solidFill>
                <a:sysClr val="windowText" lastClr="000000"/>
              </a:solidFill>
              <a:latin typeface="游ゴシック" panose="02110004020202020204"/>
            </a:defRPr>
          </a:lvl7pPr>
          <a:lvl8pPr marL="3200400" algn="l" defTabSz="914400" rtl="0" eaLnBrk="1" latinLnBrk="0" hangingPunct="1">
            <a:defRPr kumimoji="1" sz="1800" kern="1200">
              <a:solidFill>
                <a:sysClr val="windowText" lastClr="000000"/>
              </a:solidFill>
              <a:latin typeface="游ゴシック" panose="02110004020202020204"/>
            </a:defRPr>
          </a:lvl8pPr>
          <a:lvl9pPr marL="3657600" algn="l" defTabSz="914400" rtl="0" eaLnBrk="1" latinLnBrk="0" hangingPunct="1">
            <a:defRPr kumimoji="1" sz="1800" kern="1200">
              <a:solidFill>
                <a:sysClr val="windowText" lastClr="000000"/>
              </a:solidFill>
              <a:latin typeface="游ゴシック" panose="0211000402020202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1"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「共通費実態調査票」</a:t>
          </a: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を</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「設備新営＋工事件名</a:t>
          </a:r>
          <a:r>
            <a:rPr kumimoji="1" lang="en-US" altLang="ja-JP"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.xlsx</a:t>
          </a: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等</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」のファイル名にして</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監督職員へ提出</a:t>
          </a:r>
        </a:p>
      </xdr:txBody>
    </xdr:sp>
    <xdr:clientData/>
  </xdr:twoCellAnchor>
  <xdr:twoCellAnchor>
    <xdr:from>
      <xdr:col>6</xdr:col>
      <xdr:colOff>320040</xdr:colOff>
      <xdr:row>33</xdr:row>
      <xdr:rowOff>106680</xdr:rowOff>
    </xdr:from>
    <xdr:to>
      <xdr:col>8</xdr:col>
      <xdr:colOff>198120</xdr:colOff>
      <xdr:row>34</xdr:row>
      <xdr:rowOff>68580</xdr:rowOff>
    </xdr:to>
    <xdr:sp macro="" textlink="">
      <xdr:nvSpPr>
        <xdr:cNvPr id="15" name="テキスト ボックス 14">
          <a:extLst>
            <a:ext uri="{FF2B5EF4-FFF2-40B4-BE49-F238E27FC236}">
              <a16:creationId xmlns:a16="http://schemas.microsoft.com/office/drawing/2014/main" id="{08E5CB8A-D51C-09CC-7A0E-227DE63C2FE9}"/>
            </a:ext>
          </a:extLst>
        </xdr:cNvPr>
        <xdr:cNvSpPr txBox="1"/>
      </xdr:nvSpPr>
      <xdr:spPr>
        <a:xfrm>
          <a:off x="2933700" y="5981700"/>
          <a:ext cx="1127760" cy="129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289560</xdr:colOff>
      <xdr:row>40</xdr:row>
      <xdr:rowOff>30480</xdr:rowOff>
    </xdr:from>
    <xdr:to>
      <xdr:col>6</xdr:col>
      <xdr:colOff>495300</xdr:colOff>
      <xdr:row>41</xdr:row>
      <xdr:rowOff>38100</xdr:rowOff>
    </xdr:to>
    <xdr:sp macro="" textlink="">
      <xdr:nvSpPr>
        <xdr:cNvPr id="17" name="テキスト ボックス 16">
          <a:extLst>
            <a:ext uri="{FF2B5EF4-FFF2-40B4-BE49-F238E27FC236}">
              <a16:creationId xmlns:a16="http://schemas.microsoft.com/office/drawing/2014/main" id="{FBF158DE-D44C-1A7A-AFDA-D50DECF3036D}"/>
            </a:ext>
          </a:extLst>
        </xdr:cNvPr>
        <xdr:cNvSpPr txBox="1"/>
      </xdr:nvSpPr>
      <xdr:spPr>
        <a:xfrm>
          <a:off x="1028700" y="7078980"/>
          <a:ext cx="2080260" cy="175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3</xdr:col>
      <xdr:colOff>190500</xdr:colOff>
      <xdr:row>33</xdr:row>
      <xdr:rowOff>38100</xdr:rowOff>
    </xdr:from>
    <xdr:to>
      <xdr:col>8</xdr:col>
      <xdr:colOff>413294</xdr:colOff>
      <xdr:row>41</xdr:row>
      <xdr:rowOff>154050</xdr:rowOff>
    </xdr:to>
    <xdr:pic>
      <xdr:nvPicPr>
        <xdr:cNvPr id="18" name="図 17">
          <a:extLst>
            <a:ext uri="{FF2B5EF4-FFF2-40B4-BE49-F238E27FC236}">
              <a16:creationId xmlns:a16="http://schemas.microsoft.com/office/drawing/2014/main" id="{2C9EB872-86B9-3978-CD9B-94174F2BE34B}"/>
            </a:ext>
          </a:extLst>
        </xdr:cNvPr>
        <xdr:cNvPicPr>
          <a:picLocks noChangeAspect="1"/>
        </xdr:cNvPicPr>
      </xdr:nvPicPr>
      <xdr:blipFill>
        <a:blip xmlns:r="http://schemas.openxmlformats.org/officeDocument/2006/relationships" r:embed="rId4"/>
        <a:stretch>
          <a:fillRect/>
        </a:stretch>
      </xdr:blipFill>
      <xdr:spPr>
        <a:xfrm>
          <a:off x="929640" y="5913120"/>
          <a:ext cx="3346994" cy="1457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28575</xdr:colOff>
      <xdr:row>89</xdr:row>
      <xdr:rowOff>9525</xdr:rowOff>
    </xdr:from>
    <xdr:to>
      <xdr:col>13</xdr:col>
      <xdr:colOff>6798469</xdr:colOff>
      <xdr:row>100</xdr:row>
      <xdr:rowOff>90489</xdr:rowOff>
    </xdr:to>
    <xdr:pic>
      <xdr:nvPicPr>
        <xdr:cNvPr id="5" name="図 4">
          <a:extLst>
            <a:ext uri="{FF2B5EF4-FFF2-40B4-BE49-F238E27FC236}">
              <a16:creationId xmlns:a16="http://schemas.microsoft.com/office/drawing/2014/main" id="{A67AFE6A-DCB4-4922-B621-2B2BA55B5F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6350" y="21383625"/>
          <a:ext cx="6769894" cy="224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235744</xdr:colOff>
      <xdr:row>290</xdr:row>
      <xdr:rowOff>195263</xdr:rowOff>
    </xdr:from>
    <xdr:to>
      <xdr:col>13</xdr:col>
      <xdr:colOff>5988843</xdr:colOff>
      <xdr:row>310</xdr:row>
      <xdr:rowOff>180840</xdr:rowOff>
    </xdr:to>
    <xdr:pic>
      <xdr:nvPicPr>
        <xdr:cNvPr id="8" name="図 7">
          <a:extLst>
            <a:ext uri="{FF2B5EF4-FFF2-40B4-BE49-F238E27FC236}">
              <a16:creationId xmlns:a16="http://schemas.microsoft.com/office/drawing/2014/main" id="{137492D4-2338-4799-A2C3-3F5894ADB4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8213" y="69751576"/>
          <a:ext cx="5753099" cy="4319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276225</xdr:colOff>
      <xdr:row>1</xdr:row>
      <xdr:rowOff>285750</xdr:rowOff>
    </xdr:from>
    <xdr:to>
      <xdr:col>11</xdr:col>
      <xdr:colOff>13335</xdr:colOff>
      <xdr:row>2</xdr:row>
      <xdr:rowOff>179070</xdr:rowOff>
    </xdr:to>
    <xdr:grpSp>
      <xdr:nvGrpSpPr>
        <xdr:cNvPr id="2" name="グループ化 1">
          <a:extLst>
            <a:ext uri="{FF2B5EF4-FFF2-40B4-BE49-F238E27FC236}">
              <a16:creationId xmlns:a16="http://schemas.microsoft.com/office/drawing/2014/main" id="{6A208468-C9F0-4A33-A681-BAB48AD5B5C7}"/>
            </a:ext>
          </a:extLst>
        </xdr:cNvPr>
        <xdr:cNvGrpSpPr/>
      </xdr:nvGrpSpPr>
      <xdr:grpSpPr>
        <a:xfrm>
          <a:off x="6814185" y="537210"/>
          <a:ext cx="1863090" cy="274320"/>
          <a:chOff x="6701789" y="542925"/>
          <a:chExt cx="1642110" cy="274320"/>
        </a:xfrm>
      </xdr:grpSpPr>
      <xdr:sp macro="" textlink="">
        <xdr:nvSpPr>
          <xdr:cNvPr id="3" name="正方形/長方形 2">
            <a:extLst>
              <a:ext uri="{FF2B5EF4-FFF2-40B4-BE49-F238E27FC236}">
                <a16:creationId xmlns:a16="http://schemas.microsoft.com/office/drawing/2014/main" id="{9589F5A3-0860-B602-2FA7-84651681B90B}"/>
              </a:ext>
            </a:extLst>
          </xdr:cNvPr>
          <xdr:cNvSpPr/>
        </xdr:nvSpPr>
        <xdr:spPr>
          <a:xfrm>
            <a:off x="7462125" y="542925"/>
            <a:ext cx="881774" cy="274320"/>
          </a:xfrm>
          <a:prstGeom prst="rect">
            <a:avLst/>
          </a:prstGeom>
          <a:solidFill>
            <a:schemeClr val="bg1"/>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：入力セル</a:t>
            </a:r>
          </a:p>
        </xdr:txBody>
      </xdr:sp>
      <xdr:sp macro="" textlink="">
        <xdr:nvSpPr>
          <xdr:cNvPr id="4" name="正方形/長方形 3">
            <a:extLst>
              <a:ext uri="{FF2B5EF4-FFF2-40B4-BE49-F238E27FC236}">
                <a16:creationId xmlns:a16="http://schemas.microsoft.com/office/drawing/2014/main" id="{BE701AC2-12D8-0315-127B-9E48825DBAAC}"/>
              </a:ext>
            </a:extLst>
          </xdr:cNvPr>
          <xdr:cNvSpPr/>
        </xdr:nvSpPr>
        <xdr:spPr>
          <a:xfrm>
            <a:off x="6701789" y="561975"/>
            <a:ext cx="846060" cy="238125"/>
          </a:xfrm>
          <a:prstGeom prst="rect">
            <a:avLst/>
          </a:prstGeom>
          <a:solidFill>
            <a:schemeClr val="accent5">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13</xdr:col>
      <xdr:colOff>2942649</xdr:colOff>
      <xdr:row>33</xdr:row>
      <xdr:rowOff>47626</xdr:rowOff>
    </xdr:from>
    <xdr:to>
      <xdr:col>13</xdr:col>
      <xdr:colOff>7165860</xdr:colOff>
      <xdr:row>43</xdr:row>
      <xdr:rowOff>139362</xdr:rowOff>
    </xdr:to>
    <xdr:pic>
      <xdr:nvPicPr>
        <xdr:cNvPr id="11" name="図 10">
          <a:extLst>
            <a:ext uri="{FF2B5EF4-FFF2-40B4-BE49-F238E27FC236}">
              <a16:creationId xmlns:a16="http://schemas.microsoft.com/office/drawing/2014/main" id="{0647BD3E-16B1-4D7F-A05C-F118BA68F943}"/>
            </a:ext>
          </a:extLst>
        </xdr:cNvPr>
        <xdr:cNvPicPr>
          <a:picLocks noChangeAspect="1"/>
        </xdr:cNvPicPr>
      </xdr:nvPicPr>
      <xdr:blipFill>
        <a:blip xmlns:r="http://schemas.openxmlformats.org/officeDocument/2006/relationships" r:embed="rId3"/>
        <a:stretch>
          <a:fillRect/>
        </a:stretch>
      </xdr:blipFill>
      <xdr:spPr>
        <a:xfrm>
          <a:off x="11743749" y="8334376"/>
          <a:ext cx="4223210" cy="2377736"/>
        </a:xfrm>
        <a:prstGeom prst="rect">
          <a:avLst/>
        </a:prstGeom>
      </xdr:spPr>
    </xdr:pic>
    <xdr:clientData/>
  </xdr:twoCellAnchor>
  <xdr:twoCellAnchor>
    <xdr:from>
      <xdr:col>12</xdr:col>
      <xdr:colOff>107156</xdr:colOff>
      <xdr:row>336</xdr:row>
      <xdr:rowOff>202406</xdr:rowOff>
    </xdr:from>
    <xdr:to>
      <xdr:col>12</xdr:col>
      <xdr:colOff>262215</xdr:colOff>
      <xdr:row>340</xdr:row>
      <xdr:rowOff>213482</xdr:rowOff>
    </xdr:to>
    <xdr:sp macro="" textlink="">
      <xdr:nvSpPr>
        <xdr:cNvPr id="12" name="右中かっこ 11">
          <a:extLst>
            <a:ext uri="{FF2B5EF4-FFF2-40B4-BE49-F238E27FC236}">
              <a16:creationId xmlns:a16="http://schemas.microsoft.com/office/drawing/2014/main" id="{C27E4071-3702-43DE-BBDC-46C9DD9DBDB2}"/>
            </a:ext>
          </a:extLst>
        </xdr:cNvPr>
        <xdr:cNvSpPr/>
      </xdr:nvSpPr>
      <xdr:spPr>
        <a:xfrm>
          <a:off x="8084344" y="80450531"/>
          <a:ext cx="155059" cy="868326"/>
        </a:xfrm>
        <a:prstGeom prst="rightBrace">
          <a:avLst>
            <a:gd name="adj1" fmla="val 43333"/>
            <a:gd name="adj2" fmla="val 5066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62</xdr:row>
      <xdr:rowOff>0</xdr:rowOff>
    </xdr:from>
    <xdr:to>
      <xdr:col>12</xdr:col>
      <xdr:colOff>288131</xdr:colOff>
      <xdr:row>67</xdr:row>
      <xdr:rowOff>29452</xdr:rowOff>
    </xdr:to>
    <xdr:sp macro="" textlink="">
      <xdr:nvSpPr>
        <xdr:cNvPr id="6" name="右中かっこ 5">
          <a:extLst>
            <a:ext uri="{FF2B5EF4-FFF2-40B4-BE49-F238E27FC236}">
              <a16:creationId xmlns:a16="http://schemas.microsoft.com/office/drawing/2014/main" id="{27FE8ACB-6F8F-47E2-845C-3C755167173A}"/>
            </a:ext>
          </a:extLst>
        </xdr:cNvPr>
        <xdr:cNvSpPr/>
      </xdr:nvSpPr>
      <xdr:spPr>
        <a:xfrm>
          <a:off x="8658225" y="15554325"/>
          <a:ext cx="154781" cy="1077202"/>
        </a:xfrm>
        <a:prstGeom prst="rightBrace">
          <a:avLst>
            <a:gd name="adj1" fmla="val 43333"/>
            <a:gd name="adj2" fmla="val 5066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102</xdr:row>
      <xdr:rowOff>9525</xdr:rowOff>
    </xdr:from>
    <xdr:to>
      <xdr:col>12</xdr:col>
      <xdr:colOff>276225</xdr:colOff>
      <xdr:row>110</xdr:row>
      <xdr:rowOff>180975</xdr:rowOff>
    </xdr:to>
    <xdr:sp macro="" textlink="">
      <xdr:nvSpPr>
        <xdr:cNvPr id="7" name="右中かっこ 6">
          <a:extLst>
            <a:ext uri="{FF2B5EF4-FFF2-40B4-BE49-F238E27FC236}">
              <a16:creationId xmlns:a16="http://schemas.microsoft.com/office/drawing/2014/main" id="{620E809A-9B73-4546-A35E-6872F0FDEEA5}"/>
            </a:ext>
          </a:extLst>
        </xdr:cNvPr>
        <xdr:cNvSpPr/>
      </xdr:nvSpPr>
      <xdr:spPr>
        <a:xfrm>
          <a:off x="8639175" y="24145875"/>
          <a:ext cx="161925" cy="2019300"/>
        </a:xfrm>
        <a:prstGeom prst="rightBrace">
          <a:avLst>
            <a:gd name="adj1" fmla="val 43333"/>
            <a:gd name="adj2" fmla="val 5066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18163</xdr:colOff>
      <xdr:row>48</xdr:row>
      <xdr:rowOff>190500</xdr:rowOff>
    </xdr:from>
    <xdr:to>
      <xdr:col>13</xdr:col>
      <xdr:colOff>64305</xdr:colOff>
      <xdr:row>48</xdr:row>
      <xdr:rowOff>593535</xdr:rowOff>
    </xdr:to>
    <xdr:sp macro="" textlink="">
      <xdr:nvSpPr>
        <xdr:cNvPr id="9" name="左大かっこ 8">
          <a:extLst>
            <a:ext uri="{FF2B5EF4-FFF2-40B4-BE49-F238E27FC236}">
              <a16:creationId xmlns:a16="http://schemas.microsoft.com/office/drawing/2014/main" id="{5BFD9D4D-C31A-4018-8254-96CC92975010}"/>
            </a:ext>
          </a:extLst>
        </xdr:cNvPr>
        <xdr:cNvSpPr/>
      </xdr:nvSpPr>
      <xdr:spPr>
        <a:xfrm>
          <a:off x="8876413" y="11839575"/>
          <a:ext cx="46142" cy="40303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304800</xdr:colOff>
      <xdr:row>11</xdr:row>
      <xdr:rowOff>38100</xdr:rowOff>
    </xdr:from>
    <xdr:to>
      <xdr:col>5</xdr:col>
      <xdr:colOff>1010920</xdr:colOff>
      <xdr:row>11</xdr:row>
      <xdr:rowOff>213360</xdr:rowOff>
    </xdr:to>
    <xdr:sp macro="" textlink="">
      <xdr:nvSpPr>
        <xdr:cNvPr id="2" name="正方形/長方形 1">
          <a:extLst>
            <a:ext uri="{FF2B5EF4-FFF2-40B4-BE49-F238E27FC236}">
              <a16:creationId xmlns:a16="http://schemas.microsoft.com/office/drawing/2014/main" id="{EDEBE709-29FC-48A7-9E5A-5624B761BF2B}"/>
            </a:ext>
          </a:extLst>
        </xdr:cNvPr>
        <xdr:cNvSpPr/>
      </xdr:nvSpPr>
      <xdr:spPr>
        <a:xfrm>
          <a:off x="2755900" y="2095500"/>
          <a:ext cx="706120" cy="175260"/>
        </a:xfrm>
        <a:prstGeom prst="rect">
          <a:avLst/>
        </a:prstGeom>
        <a:solidFill>
          <a:schemeClr val="accent5">
            <a:lumMod val="20000"/>
            <a:lumOff val="80000"/>
          </a:schemeClr>
        </a:solid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57150</xdr:colOff>
      <xdr:row>6</xdr:row>
      <xdr:rowOff>23530</xdr:rowOff>
    </xdr:from>
    <xdr:ext cx="1679306" cy="201850"/>
    <xdr:sp macro="" textlink="">
      <xdr:nvSpPr>
        <xdr:cNvPr id="2" name="Text Box 2">
          <a:extLst>
            <a:ext uri="{FF2B5EF4-FFF2-40B4-BE49-F238E27FC236}">
              <a16:creationId xmlns:a16="http://schemas.microsoft.com/office/drawing/2014/main" id="{A00C7D22-D635-47C9-A3FA-578BC0D06A37}"/>
            </a:ext>
          </a:extLst>
        </xdr:cNvPr>
        <xdr:cNvSpPr txBox="1">
          <a:spLocks noChangeArrowheads="1"/>
        </xdr:cNvSpPr>
      </xdr:nvSpPr>
      <xdr:spPr bwMode="auto">
        <a:xfrm>
          <a:off x="9001125" y="1880905"/>
          <a:ext cx="167930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T.C1</a:t>
          </a:r>
          <a:r>
            <a:rPr lang="ja-JP" altLang="en-US" sz="1100" b="0" i="0" u="none" strike="noStrike" baseline="0">
              <a:solidFill>
                <a:srgbClr val="000000"/>
              </a:solidFill>
              <a:latin typeface="ＭＳ Ｐゴシック"/>
              <a:ea typeface="ＭＳ Ｐゴシック"/>
            </a:rPr>
            <a:t>号機（</a:t>
          </a:r>
          <a:r>
            <a:rPr lang="en-US" altLang="ja-JP" sz="1100" b="0" i="0" u="none" strike="noStrike" baseline="0">
              <a:solidFill>
                <a:srgbClr val="000000"/>
              </a:solidFill>
              <a:latin typeface="ＭＳ Ｐゴシック"/>
              <a:ea typeface="ＭＳ Ｐゴシック"/>
            </a:rPr>
            <a:t>JCC-400H</a:t>
          </a:r>
          <a:r>
            <a:rPr lang="ja-JP" altLang="en-US" sz="1100" b="0" i="0" u="none" strike="noStrike" baseline="0">
              <a:solidFill>
                <a:srgbClr val="000000"/>
              </a:solidFill>
              <a:latin typeface="ＭＳ Ｐゴシック"/>
              <a:ea typeface="ＭＳ Ｐゴシック"/>
            </a:rPr>
            <a:t>） 設置</a:t>
          </a:r>
        </a:p>
      </xdr:txBody>
    </xdr:sp>
    <xdr:clientData/>
  </xdr:oneCellAnchor>
  <xdr:oneCellAnchor>
    <xdr:from>
      <xdr:col>21</xdr:col>
      <xdr:colOff>152400</xdr:colOff>
      <xdr:row>6</xdr:row>
      <xdr:rowOff>23530</xdr:rowOff>
    </xdr:from>
    <xdr:ext cx="1961434" cy="201850"/>
    <xdr:sp macro="" textlink="">
      <xdr:nvSpPr>
        <xdr:cNvPr id="3" name="Text Box 3">
          <a:extLst>
            <a:ext uri="{FF2B5EF4-FFF2-40B4-BE49-F238E27FC236}">
              <a16:creationId xmlns:a16="http://schemas.microsoft.com/office/drawing/2014/main" id="{C1A61FD6-CB85-4FB9-8ED7-2F1A5A06BF34}"/>
            </a:ext>
          </a:extLst>
        </xdr:cNvPr>
        <xdr:cNvSpPr txBox="1">
          <a:spLocks noChangeArrowheads="1"/>
        </xdr:cNvSpPr>
      </xdr:nvSpPr>
      <xdr:spPr bwMode="auto">
        <a:xfrm>
          <a:off x="11268075" y="1880905"/>
          <a:ext cx="196143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T.C1</a:t>
          </a:r>
          <a:r>
            <a:rPr lang="ja-JP" altLang="en-US" sz="1100" b="0" i="0" u="none" strike="noStrike" baseline="0">
              <a:solidFill>
                <a:srgbClr val="000000"/>
              </a:solidFill>
              <a:latin typeface="ＭＳ Ｐゴシック"/>
              <a:ea typeface="ＭＳ Ｐゴシック"/>
            </a:rPr>
            <a:t>号機（</a:t>
          </a:r>
          <a:r>
            <a:rPr lang="en-US" altLang="ja-JP" sz="1100" b="0" i="0" u="none" strike="noStrike" baseline="0">
              <a:solidFill>
                <a:srgbClr val="000000"/>
              </a:solidFill>
              <a:latin typeface="ＭＳ Ｐゴシック"/>
              <a:ea typeface="ＭＳ Ｐゴシック"/>
            </a:rPr>
            <a:t>JCC-400H</a:t>
          </a:r>
          <a:r>
            <a:rPr lang="ja-JP" altLang="en-US" sz="1100" b="0" i="0" u="none" strike="noStrike" baseline="0">
              <a:solidFill>
                <a:srgbClr val="000000"/>
              </a:solidFill>
              <a:latin typeface="ＭＳ Ｐゴシック"/>
              <a:ea typeface="ＭＳ Ｐゴシック"/>
            </a:rPr>
            <a:t>） 設置期間</a:t>
          </a:r>
        </a:p>
      </xdr:txBody>
    </xdr:sp>
    <xdr:clientData/>
  </xdr:oneCellAnchor>
  <xdr:twoCellAnchor>
    <xdr:from>
      <xdr:col>17</xdr:col>
      <xdr:colOff>38100</xdr:colOff>
      <xdr:row>7</xdr:row>
      <xdr:rowOff>19050</xdr:rowOff>
    </xdr:from>
    <xdr:to>
      <xdr:col>17</xdr:col>
      <xdr:colOff>257175</xdr:colOff>
      <xdr:row>7</xdr:row>
      <xdr:rowOff>19050</xdr:rowOff>
    </xdr:to>
    <xdr:sp macro="" textlink="">
      <xdr:nvSpPr>
        <xdr:cNvPr id="4" name="Line 5">
          <a:extLst>
            <a:ext uri="{FF2B5EF4-FFF2-40B4-BE49-F238E27FC236}">
              <a16:creationId xmlns:a16="http://schemas.microsoft.com/office/drawing/2014/main" id="{3ABDF36D-1E47-4C91-9E76-7D93BAFC10CE}"/>
            </a:ext>
          </a:extLst>
        </xdr:cNvPr>
        <xdr:cNvSpPr>
          <a:spLocks noChangeShapeType="1"/>
        </xdr:cNvSpPr>
      </xdr:nvSpPr>
      <xdr:spPr bwMode="auto">
        <a:xfrm>
          <a:off x="8982075" y="211455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314325</xdr:colOff>
      <xdr:row>7</xdr:row>
      <xdr:rowOff>19050</xdr:rowOff>
    </xdr:from>
    <xdr:to>
      <xdr:col>26</xdr:col>
      <xdr:colOff>85725</xdr:colOff>
      <xdr:row>7</xdr:row>
      <xdr:rowOff>28575</xdr:rowOff>
    </xdr:to>
    <xdr:sp macro="" textlink="">
      <xdr:nvSpPr>
        <xdr:cNvPr id="5" name="Line 6">
          <a:extLst>
            <a:ext uri="{FF2B5EF4-FFF2-40B4-BE49-F238E27FC236}">
              <a16:creationId xmlns:a16="http://schemas.microsoft.com/office/drawing/2014/main" id="{3927CC40-EA8E-4C8F-B7F9-CF5409EC902D}"/>
            </a:ext>
          </a:extLst>
        </xdr:cNvPr>
        <xdr:cNvSpPr>
          <a:spLocks noChangeShapeType="1"/>
        </xdr:cNvSpPr>
      </xdr:nvSpPr>
      <xdr:spPr bwMode="auto">
        <a:xfrm>
          <a:off x="9258300" y="2114550"/>
          <a:ext cx="4657725" cy="9525"/>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4</xdr:col>
      <xdr:colOff>19050</xdr:colOff>
      <xdr:row>27</xdr:row>
      <xdr:rowOff>123825</xdr:rowOff>
    </xdr:from>
    <xdr:to>
      <xdr:col>5</xdr:col>
      <xdr:colOff>76200</xdr:colOff>
      <xdr:row>27</xdr:row>
      <xdr:rowOff>133350</xdr:rowOff>
    </xdr:to>
    <xdr:sp macro="" textlink="">
      <xdr:nvSpPr>
        <xdr:cNvPr id="6" name="Line 8">
          <a:extLst>
            <a:ext uri="{FF2B5EF4-FFF2-40B4-BE49-F238E27FC236}">
              <a16:creationId xmlns:a16="http://schemas.microsoft.com/office/drawing/2014/main" id="{CA0F09FB-98FA-4E9A-B3A7-ECCB48CD7370}"/>
            </a:ext>
          </a:extLst>
        </xdr:cNvPr>
        <xdr:cNvSpPr>
          <a:spLocks noChangeShapeType="1"/>
        </xdr:cNvSpPr>
      </xdr:nvSpPr>
      <xdr:spPr bwMode="auto">
        <a:xfrm flipV="1">
          <a:off x="1905000" y="6981825"/>
          <a:ext cx="600075"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29</xdr:row>
      <xdr:rowOff>133350</xdr:rowOff>
    </xdr:from>
    <xdr:to>
      <xdr:col>6</xdr:col>
      <xdr:colOff>381000</xdr:colOff>
      <xdr:row>29</xdr:row>
      <xdr:rowOff>133350</xdr:rowOff>
    </xdr:to>
    <xdr:sp macro="" textlink="">
      <xdr:nvSpPr>
        <xdr:cNvPr id="7" name="Line 9">
          <a:extLst>
            <a:ext uri="{FF2B5EF4-FFF2-40B4-BE49-F238E27FC236}">
              <a16:creationId xmlns:a16="http://schemas.microsoft.com/office/drawing/2014/main" id="{D64108DA-8A7C-413C-80A9-17A1B74396B3}"/>
            </a:ext>
          </a:extLst>
        </xdr:cNvPr>
        <xdr:cNvSpPr>
          <a:spLocks noChangeShapeType="1"/>
        </xdr:cNvSpPr>
      </xdr:nvSpPr>
      <xdr:spPr bwMode="auto">
        <a:xfrm>
          <a:off x="2447925" y="7467600"/>
          <a:ext cx="904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6</xdr:col>
      <xdr:colOff>190500</xdr:colOff>
      <xdr:row>31</xdr:row>
      <xdr:rowOff>57150</xdr:rowOff>
    </xdr:from>
    <xdr:ext cx="1076449" cy="201850"/>
    <xdr:sp macro="" textlink="">
      <xdr:nvSpPr>
        <xdr:cNvPr id="8" name="Text Box 11">
          <a:extLst>
            <a:ext uri="{FF2B5EF4-FFF2-40B4-BE49-F238E27FC236}">
              <a16:creationId xmlns:a16="http://schemas.microsoft.com/office/drawing/2014/main" id="{2837F7A0-D289-4D3E-AC82-F7F3364BC094}"/>
            </a:ext>
          </a:extLst>
        </xdr:cNvPr>
        <xdr:cNvSpPr txBox="1">
          <a:spLocks noChangeArrowheads="1"/>
        </xdr:cNvSpPr>
      </xdr:nvSpPr>
      <xdr:spPr bwMode="auto">
        <a:xfrm>
          <a:off x="3162300" y="786765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6</xdr:col>
      <xdr:colOff>409575</xdr:colOff>
      <xdr:row>16</xdr:row>
      <xdr:rowOff>0</xdr:rowOff>
    </xdr:from>
    <xdr:to>
      <xdr:col>7</xdr:col>
      <xdr:colOff>171450</xdr:colOff>
      <xdr:row>16</xdr:row>
      <xdr:rowOff>0</xdr:rowOff>
    </xdr:to>
    <xdr:sp macro="" textlink="">
      <xdr:nvSpPr>
        <xdr:cNvPr id="9" name="Line 12">
          <a:extLst>
            <a:ext uri="{FF2B5EF4-FFF2-40B4-BE49-F238E27FC236}">
              <a16:creationId xmlns:a16="http://schemas.microsoft.com/office/drawing/2014/main" id="{717230B6-9F2E-4179-B3C3-E71534BC0DF7}"/>
            </a:ext>
          </a:extLst>
        </xdr:cNvPr>
        <xdr:cNvSpPr>
          <a:spLocks noChangeShapeType="1"/>
        </xdr:cNvSpPr>
      </xdr:nvSpPr>
      <xdr:spPr bwMode="auto">
        <a:xfrm>
          <a:off x="3381375" y="4238625"/>
          <a:ext cx="3048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7</xdr:col>
      <xdr:colOff>0</xdr:colOff>
      <xdr:row>14</xdr:row>
      <xdr:rowOff>57150</xdr:rowOff>
    </xdr:from>
    <xdr:ext cx="582724" cy="385234"/>
    <xdr:sp macro="" textlink="">
      <xdr:nvSpPr>
        <xdr:cNvPr id="10" name="Text Box 13">
          <a:extLst>
            <a:ext uri="{FF2B5EF4-FFF2-40B4-BE49-F238E27FC236}">
              <a16:creationId xmlns:a16="http://schemas.microsoft.com/office/drawing/2014/main" id="{B49B3C85-2866-4B25-B4CE-F0D76CF94ECF}"/>
            </a:ext>
          </a:extLst>
        </xdr:cNvPr>
        <xdr:cNvSpPr txBox="1">
          <a:spLocks noChangeArrowheads="1"/>
        </xdr:cNvSpPr>
      </xdr:nvSpPr>
      <xdr:spPr bwMode="auto">
        <a:xfrm>
          <a:off x="3514725" y="381952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構台設置</a:t>
          </a:r>
        </a:p>
      </xdr:txBody>
    </xdr:sp>
    <xdr:clientData/>
  </xdr:oneCellAnchor>
  <xdr:twoCellAnchor>
    <xdr:from>
      <xdr:col>7</xdr:col>
      <xdr:colOff>190500</xdr:colOff>
      <xdr:row>16</xdr:row>
      <xdr:rowOff>0</xdr:rowOff>
    </xdr:from>
    <xdr:to>
      <xdr:col>17</xdr:col>
      <xdr:colOff>247650</xdr:colOff>
      <xdr:row>16</xdr:row>
      <xdr:rowOff>0</xdr:rowOff>
    </xdr:to>
    <xdr:sp macro="" textlink="">
      <xdr:nvSpPr>
        <xdr:cNvPr id="11" name="Line 14">
          <a:extLst>
            <a:ext uri="{FF2B5EF4-FFF2-40B4-BE49-F238E27FC236}">
              <a16:creationId xmlns:a16="http://schemas.microsoft.com/office/drawing/2014/main" id="{3D9CAAAF-DE8D-4C4E-8947-6E7F6C975525}"/>
            </a:ext>
          </a:extLst>
        </xdr:cNvPr>
        <xdr:cNvSpPr>
          <a:spLocks noChangeShapeType="1"/>
        </xdr:cNvSpPr>
      </xdr:nvSpPr>
      <xdr:spPr bwMode="auto">
        <a:xfrm>
          <a:off x="3705225" y="4238625"/>
          <a:ext cx="5486400"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12</xdr:col>
      <xdr:colOff>57150</xdr:colOff>
      <xdr:row>14</xdr:row>
      <xdr:rowOff>57150</xdr:rowOff>
    </xdr:from>
    <xdr:ext cx="864852" cy="385234"/>
    <xdr:sp macro="" textlink="">
      <xdr:nvSpPr>
        <xdr:cNvPr id="12" name="Text Box 15">
          <a:extLst>
            <a:ext uri="{FF2B5EF4-FFF2-40B4-BE49-F238E27FC236}">
              <a16:creationId xmlns:a16="http://schemas.microsoft.com/office/drawing/2014/main" id="{15E87534-FADE-4484-AB04-548C65FE5656}"/>
            </a:ext>
          </a:extLst>
        </xdr:cNvPr>
        <xdr:cNvSpPr txBox="1">
          <a:spLocks noChangeArrowheads="1"/>
        </xdr:cNvSpPr>
      </xdr:nvSpPr>
      <xdr:spPr bwMode="auto">
        <a:xfrm>
          <a:off x="6286500" y="3819525"/>
          <a:ext cx="864852"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構台設置期間</a:t>
          </a:r>
        </a:p>
      </xdr:txBody>
    </xdr:sp>
    <xdr:clientData/>
  </xdr:oneCellAnchor>
  <xdr:oneCellAnchor>
    <xdr:from>
      <xdr:col>13</xdr:col>
      <xdr:colOff>438150</xdr:colOff>
      <xdr:row>27</xdr:row>
      <xdr:rowOff>114300</xdr:rowOff>
    </xdr:from>
    <xdr:ext cx="582724" cy="385234"/>
    <xdr:sp macro="" textlink="">
      <xdr:nvSpPr>
        <xdr:cNvPr id="13" name="Text Box 16">
          <a:extLst>
            <a:ext uri="{FF2B5EF4-FFF2-40B4-BE49-F238E27FC236}">
              <a16:creationId xmlns:a16="http://schemas.microsoft.com/office/drawing/2014/main" id="{8869480D-49BB-4860-967F-B4D0F407722D}"/>
            </a:ext>
          </a:extLst>
        </xdr:cNvPr>
        <xdr:cNvSpPr txBox="1">
          <a:spLocks noChangeArrowheads="1"/>
        </xdr:cNvSpPr>
      </xdr:nvSpPr>
      <xdr:spPr bwMode="auto">
        <a:xfrm>
          <a:off x="7210425" y="697230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12</xdr:col>
      <xdr:colOff>219075</xdr:colOff>
      <xdr:row>31</xdr:row>
      <xdr:rowOff>171450</xdr:rowOff>
    </xdr:from>
    <xdr:to>
      <xdr:col>13</xdr:col>
      <xdr:colOff>19050</xdr:colOff>
      <xdr:row>31</xdr:row>
      <xdr:rowOff>180975</xdr:rowOff>
    </xdr:to>
    <xdr:sp macro="" textlink="">
      <xdr:nvSpPr>
        <xdr:cNvPr id="14" name="Line 17">
          <a:extLst>
            <a:ext uri="{FF2B5EF4-FFF2-40B4-BE49-F238E27FC236}">
              <a16:creationId xmlns:a16="http://schemas.microsoft.com/office/drawing/2014/main" id="{523E73E9-55FA-47C5-A208-26F2846C86EE}"/>
            </a:ext>
          </a:extLst>
        </xdr:cNvPr>
        <xdr:cNvSpPr>
          <a:spLocks noChangeShapeType="1"/>
        </xdr:cNvSpPr>
      </xdr:nvSpPr>
      <xdr:spPr bwMode="auto">
        <a:xfrm>
          <a:off x="6448425" y="7981950"/>
          <a:ext cx="3429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12</xdr:col>
      <xdr:colOff>247650</xdr:colOff>
      <xdr:row>30</xdr:row>
      <xdr:rowOff>114300</xdr:rowOff>
    </xdr:from>
    <xdr:ext cx="319896" cy="201850"/>
    <xdr:sp macro="" textlink="">
      <xdr:nvSpPr>
        <xdr:cNvPr id="15" name="Text Box 18">
          <a:extLst>
            <a:ext uri="{FF2B5EF4-FFF2-40B4-BE49-F238E27FC236}">
              <a16:creationId xmlns:a16="http://schemas.microsoft.com/office/drawing/2014/main" id="{EFCB82C6-D9A5-4459-9544-F46C713E3D0B}"/>
            </a:ext>
          </a:extLst>
        </xdr:cNvPr>
        <xdr:cNvSpPr txBox="1">
          <a:spLocks noChangeArrowheads="1"/>
        </xdr:cNvSpPr>
      </xdr:nvSpPr>
      <xdr:spPr bwMode="auto">
        <a:xfrm>
          <a:off x="6477000" y="7686675"/>
          <a:ext cx="31989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B2</a:t>
          </a:r>
          <a:r>
            <a:rPr lang="ja-JP" altLang="en-US" sz="1100" b="0" i="0" u="none" strike="noStrike" baseline="0">
              <a:solidFill>
                <a:schemeClr val="tx1"/>
              </a:solidFill>
              <a:latin typeface="ＭＳ Ｐゴシック"/>
              <a:ea typeface="ＭＳ Ｐゴシック"/>
            </a:rPr>
            <a:t>床</a:t>
          </a:r>
        </a:p>
      </xdr:txBody>
    </xdr:sp>
    <xdr:clientData/>
  </xdr:oneCellAnchor>
  <xdr:oneCellAnchor>
    <xdr:from>
      <xdr:col>15</xdr:col>
      <xdr:colOff>114300</xdr:colOff>
      <xdr:row>28</xdr:row>
      <xdr:rowOff>0</xdr:rowOff>
    </xdr:from>
    <xdr:ext cx="602024" cy="201850"/>
    <xdr:sp macro="" textlink="">
      <xdr:nvSpPr>
        <xdr:cNvPr id="16" name="Text Box 19">
          <a:extLst>
            <a:ext uri="{FF2B5EF4-FFF2-40B4-BE49-F238E27FC236}">
              <a16:creationId xmlns:a16="http://schemas.microsoft.com/office/drawing/2014/main" id="{31A9559D-5270-4E6D-A0E8-F03BEDACFC9A}"/>
            </a:ext>
          </a:extLst>
        </xdr:cNvPr>
        <xdr:cNvSpPr txBox="1">
          <a:spLocks noChangeArrowheads="1"/>
        </xdr:cNvSpPr>
      </xdr:nvSpPr>
      <xdr:spPr bwMode="auto">
        <a:xfrm>
          <a:off x="7972425" y="7096125"/>
          <a:ext cx="6020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B1</a:t>
          </a:r>
          <a:r>
            <a:rPr lang="ja-JP" altLang="en-US" sz="1100" b="0" i="0" u="none" strike="noStrike" baseline="0">
              <a:solidFill>
                <a:schemeClr val="tx1"/>
              </a:solidFill>
              <a:latin typeface="ＭＳ Ｐゴシック"/>
              <a:ea typeface="ＭＳ Ｐゴシック"/>
            </a:rPr>
            <a:t>軸・</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13</xdr:col>
      <xdr:colOff>38100</xdr:colOff>
      <xdr:row>28</xdr:row>
      <xdr:rowOff>190500</xdr:rowOff>
    </xdr:from>
    <xdr:to>
      <xdr:col>13</xdr:col>
      <xdr:colOff>409575</xdr:colOff>
      <xdr:row>28</xdr:row>
      <xdr:rowOff>190500</xdr:rowOff>
    </xdr:to>
    <xdr:sp macro="" textlink="">
      <xdr:nvSpPr>
        <xdr:cNvPr id="17" name="Line 20">
          <a:extLst>
            <a:ext uri="{FF2B5EF4-FFF2-40B4-BE49-F238E27FC236}">
              <a16:creationId xmlns:a16="http://schemas.microsoft.com/office/drawing/2014/main" id="{34986852-0C74-4C6F-A426-70095A7D7937}"/>
            </a:ext>
          </a:extLst>
        </xdr:cNvPr>
        <xdr:cNvSpPr>
          <a:spLocks noChangeShapeType="1"/>
        </xdr:cNvSpPr>
      </xdr:nvSpPr>
      <xdr:spPr bwMode="auto">
        <a:xfrm>
          <a:off x="6810375" y="7286625"/>
          <a:ext cx="371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257175</xdr:colOff>
      <xdr:row>16</xdr:row>
      <xdr:rowOff>0</xdr:rowOff>
    </xdr:from>
    <xdr:to>
      <xdr:col>18</xdr:col>
      <xdr:colOff>28575</xdr:colOff>
      <xdr:row>16</xdr:row>
      <xdr:rowOff>0</xdr:rowOff>
    </xdr:to>
    <xdr:sp macro="" textlink="">
      <xdr:nvSpPr>
        <xdr:cNvPr id="18" name="Line 21">
          <a:extLst>
            <a:ext uri="{FF2B5EF4-FFF2-40B4-BE49-F238E27FC236}">
              <a16:creationId xmlns:a16="http://schemas.microsoft.com/office/drawing/2014/main" id="{D1812125-618A-4D4A-B098-0DAFB2846D0F}"/>
            </a:ext>
          </a:extLst>
        </xdr:cNvPr>
        <xdr:cNvSpPr>
          <a:spLocks noChangeShapeType="1"/>
        </xdr:cNvSpPr>
      </xdr:nvSpPr>
      <xdr:spPr bwMode="auto">
        <a:xfrm>
          <a:off x="9201150" y="4238625"/>
          <a:ext cx="314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457200</xdr:colOff>
      <xdr:row>14</xdr:row>
      <xdr:rowOff>57150</xdr:rowOff>
    </xdr:from>
    <xdr:ext cx="582724" cy="385234"/>
    <xdr:sp macro="" textlink="">
      <xdr:nvSpPr>
        <xdr:cNvPr id="19" name="Text Box 22">
          <a:extLst>
            <a:ext uri="{FF2B5EF4-FFF2-40B4-BE49-F238E27FC236}">
              <a16:creationId xmlns:a16="http://schemas.microsoft.com/office/drawing/2014/main" id="{13291213-B98B-4861-895D-DD40994E61C7}"/>
            </a:ext>
          </a:extLst>
        </xdr:cNvPr>
        <xdr:cNvSpPr txBox="1">
          <a:spLocks noChangeArrowheads="1"/>
        </xdr:cNvSpPr>
      </xdr:nvSpPr>
      <xdr:spPr bwMode="auto">
        <a:xfrm>
          <a:off x="8858250" y="381952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構台解体</a:t>
          </a:r>
        </a:p>
      </xdr:txBody>
    </xdr:sp>
    <xdr:clientData/>
  </xdr:oneCellAnchor>
  <xdr:twoCellAnchor>
    <xdr:from>
      <xdr:col>17</xdr:col>
      <xdr:colOff>457200</xdr:colOff>
      <xdr:row>26</xdr:row>
      <xdr:rowOff>180975</xdr:rowOff>
    </xdr:from>
    <xdr:to>
      <xdr:col>18</xdr:col>
      <xdr:colOff>133350</xdr:colOff>
      <xdr:row>26</xdr:row>
      <xdr:rowOff>180975</xdr:rowOff>
    </xdr:to>
    <xdr:sp macro="" textlink="">
      <xdr:nvSpPr>
        <xdr:cNvPr id="20" name="Line 23">
          <a:extLst>
            <a:ext uri="{FF2B5EF4-FFF2-40B4-BE49-F238E27FC236}">
              <a16:creationId xmlns:a16="http://schemas.microsoft.com/office/drawing/2014/main" id="{F11BC7D1-60B3-495E-A246-5FFF2863D787}"/>
            </a:ext>
          </a:extLst>
        </xdr:cNvPr>
        <xdr:cNvSpPr>
          <a:spLocks noChangeShapeType="1"/>
        </xdr:cNvSpPr>
      </xdr:nvSpPr>
      <xdr:spPr bwMode="auto">
        <a:xfrm>
          <a:off x="9401175" y="680085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17</xdr:col>
      <xdr:colOff>438150</xdr:colOff>
      <xdr:row>26</xdr:row>
      <xdr:rowOff>0</xdr:rowOff>
    </xdr:from>
    <xdr:ext cx="230063" cy="201850"/>
    <xdr:sp macro="" textlink="">
      <xdr:nvSpPr>
        <xdr:cNvPr id="21" name="Text Box 24">
          <a:extLst>
            <a:ext uri="{FF2B5EF4-FFF2-40B4-BE49-F238E27FC236}">
              <a16:creationId xmlns:a16="http://schemas.microsoft.com/office/drawing/2014/main" id="{4CF080EF-6246-4E80-86F1-0D71CCA29855}"/>
            </a:ext>
          </a:extLst>
        </xdr:cNvPr>
        <xdr:cNvSpPr txBox="1">
          <a:spLocks noChangeArrowheads="1"/>
        </xdr:cNvSpPr>
      </xdr:nvSpPr>
      <xdr:spPr bwMode="auto">
        <a:xfrm>
          <a:off x="9382125" y="66198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266700</xdr:colOff>
      <xdr:row>22</xdr:row>
      <xdr:rowOff>0</xdr:rowOff>
    </xdr:from>
    <xdr:ext cx="230063" cy="201850"/>
    <xdr:sp macro="" textlink="">
      <xdr:nvSpPr>
        <xdr:cNvPr id="22" name="Text Box 25">
          <a:extLst>
            <a:ext uri="{FF2B5EF4-FFF2-40B4-BE49-F238E27FC236}">
              <a16:creationId xmlns:a16="http://schemas.microsoft.com/office/drawing/2014/main" id="{71642B3F-C226-43BE-866A-C6BF8B4437EB}"/>
            </a:ext>
          </a:extLst>
        </xdr:cNvPr>
        <xdr:cNvSpPr txBox="1">
          <a:spLocks noChangeArrowheads="1"/>
        </xdr:cNvSpPr>
      </xdr:nvSpPr>
      <xdr:spPr bwMode="auto">
        <a:xfrm>
          <a:off x="10296525" y="56673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342900</xdr:colOff>
      <xdr:row>21</xdr:row>
      <xdr:rowOff>57150</xdr:rowOff>
    </xdr:from>
    <xdr:ext cx="230063" cy="201850"/>
    <xdr:sp macro="" textlink="">
      <xdr:nvSpPr>
        <xdr:cNvPr id="23" name="Text Box 26">
          <a:extLst>
            <a:ext uri="{FF2B5EF4-FFF2-40B4-BE49-F238E27FC236}">
              <a16:creationId xmlns:a16="http://schemas.microsoft.com/office/drawing/2014/main" id="{76774B6A-8040-4344-8A0F-97854B94DF91}"/>
            </a:ext>
          </a:extLst>
        </xdr:cNvPr>
        <xdr:cNvSpPr txBox="1">
          <a:spLocks noChangeArrowheads="1"/>
        </xdr:cNvSpPr>
      </xdr:nvSpPr>
      <xdr:spPr bwMode="auto">
        <a:xfrm>
          <a:off x="10372725" y="548640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457200</xdr:colOff>
      <xdr:row>20</xdr:row>
      <xdr:rowOff>57150</xdr:rowOff>
    </xdr:from>
    <xdr:ext cx="230063" cy="201850"/>
    <xdr:sp macro="" textlink="">
      <xdr:nvSpPr>
        <xdr:cNvPr id="24" name="Text Box 27">
          <a:extLst>
            <a:ext uri="{FF2B5EF4-FFF2-40B4-BE49-F238E27FC236}">
              <a16:creationId xmlns:a16="http://schemas.microsoft.com/office/drawing/2014/main" id="{65108B4E-FF5A-4261-B2FD-A71112E29A20}"/>
            </a:ext>
          </a:extLst>
        </xdr:cNvPr>
        <xdr:cNvSpPr txBox="1">
          <a:spLocks noChangeArrowheads="1"/>
        </xdr:cNvSpPr>
      </xdr:nvSpPr>
      <xdr:spPr bwMode="auto">
        <a:xfrm>
          <a:off x="10487025" y="52482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20</xdr:col>
      <xdr:colOff>247650</xdr:colOff>
      <xdr:row>19</xdr:row>
      <xdr:rowOff>57150</xdr:rowOff>
    </xdr:from>
    <xdr:ext cx="230063" cy="201850"/>
    <xdr:sp macro="" textlink="">
      <xdr:nvSpPr>
        <xdr:cNvPr id="25" name="Text Box 28">
          <a:extLst>
            <a:ext uri="{FF2B5EF4-FFF2-40B4-BE49-F238E27FC236}">
              <a16:creationId xmlns:a16="http://schemas.microsoft.com/office/drawing/2014/main" id="{436BB833-4EE7-49F8-B1A7-4BA59DEF2866}"/>
            </a:ext>
          </a:extLst>
        </xdr:cNvPr>
        <xdr:cNvSpPr txBox="1">
          <a:spLocks noChangeArrowheads="1"/>
        </xdr:cNvSpPr>
      </xdr:nvSpPr>
      <xdr:spPr bwMode="auto">
        <a:xfrm>
          <a:off x="10820400" y="501015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20</xdr:col>
      <xdr:colOff>342900</xdr:colOff>
      <xdr:row>18</xdr:row>
      <xdr:rowOff>57150</xdr:rowOff>
    </xdr:from>
    <xdr:ext cx="300595" cy="201850"/>
    <xdr:sp macro="" textlink="">
      <xdr:nvSpPr>
        <xdr:cNvPr id="26" name="Text Box 29">
          <a:extLst>
            <a:ext uri="{FF2B5EF4-FFF2-40B4-BE49-F238E27FC236}">
              <a16:creationId xmlns:a16="http://schemas.microsoft.com/office/drawing/2014/main" id="{22EF7BE4-A035-4C89-9C3D-EAD9AC2BE1D1}"/>
            </a:ext>
          </a:extLst>
        </xdr:cNvPr>
        <xdr:cNvSpPr txBox="1">
          <a:spLocks noChangeArrowheads="1"/>
        </xdr:cNvSpPr>
      </xdr:nvSpPr>
      <xdr:spPr bwMode="auto">
        <a:xfrm>
          <a:off x="10915650" y="47720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20</xdr:col>
      <xdr:colOff>0</xdr:colOff>
      <xdr:row>11</xdr:row>
      <xdr:rowOff>66675</xdr:rowOff>
    </xdr:from>
    <xdr:to>
      <xdr:col>25</xdr:col>
      <xdr:colOff>409575</xdr:colOff>
      <xdr:row>11</xdr:row>
      <xdr:rowOff>66675</xdr:rowOff>
    </xdr:to>
    <xdr:sp macro="" textlink="">
      <xdr:nvSpPr>
        <xdr:cNvPr id="27" name="Line 35">
          <a:extLst>
            <a:ext uri="{FF2B5EF4-FFF2-40B4-BE49-F238E27FC236}">
              <a16:creationId xmlns:a16="http://schemas.microsoft.com/office/drawing/2014/main" id="{20DDF3B6-1602-41BA-82C8-B78078E37880}"/>
            </a:ext>
          </a:extLst>
        </xdr:cNvPr>
        <xdr:cNvSpPr>
          <a:spLocks noChangeShapeType="1"/>
        </xdr:cNvSpPr>
      </xdr:nvSpPr>
      <xdr:spPr bwMode="auto">
        <a:xfrm>
          <a:off x="10572750" y="3114675"/>
          <a:ext cx="31242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22</xdr:col>
      <xdr:colOff>114300</xdr:colOff>
      <xdr:row>10</xdr:row>
      <xdr:rowOff>58270</xdr:rowOff>
    </xdr:from>
    <xdr:ext cx="864852" cy="201850"/>
    <xdr:sp macro="" textlink="">
      <xdr:nvSpPr>
        <xdr:cNvPr id="28" name="Text Box 36">
          <a:extLst>
            <a:ext uri="{FF2B5EF4-FFF2-40B4-BE49-F238E27FC236}">
              <a16:creationId xmlns:a16="http://schemas.microsoft.com/office/drawing/2014/main" id="{086BE6DD-3DD3-4D1D-85EA-3156C7317BA9}"/>
            </a:ext>
          </a:extLst>
        </xdr:cNvPr>
        <xdr:cNvSpPr txBox="1">
          <a:spLocks noChangeArrowheads="1"/>
        </xdr:cNvSpPr>
      </xdr:nvSpPr>
      <xdr:spPr bwMode="auto">
        <a:xfrm>
          <a:off x="11772900" y="286814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外部仕上工事</a:t>
          </a:r>
        </a:p>
      </xdr:txBody>
    </xdr:sp>
    <xdr:clientData/>
  </xdr:oneCellAnchor>
  <xdr:twoCellAnchor>
    <xdr:from>
      <xdr:col>27</xdr:col>
      <xdr:colOff>152400</xdr:colOff>
      <xdr:row>33</xdr:row>
      <xdr:rowOff>133350</xdr:rowOff>
    </xdr:from>
    <xdr:to>
      <xdr:col>31</xdr:col>
      <xdr:colOff>266700</xdr:colOff>
      <xdr:row>33</xdr:row>
      <xdr:rowOff>133350</xdr:rowOff>
    </xdr:to>
    <xdr:sp macro="" textlink="">
      <xdr:nvSpPr>
        <xdr:cNvPr id="29" name="Line 37">
          <a:extLst>
            <a:ext uri="{FF2B5EF4-FFF2-40B4-BE49-F238E27FC236}">
              <a16:creationId xmlns:a16="http://schemas.microsoft.com/office/drawing/2014/main" id="{69B14A2E-1125-451C-BECA-8AA3396858D5}"/>
            </a:ext>
          </a:extLst>
        </xdr:cNvPr>
        <xdr:cNvSpPr>
          <a:spLocks noChangeShapeType="1"/>
        </xdr:cNvSpPr>
      </xdr:nvSpPr>
      <xdr:spPr bwMode="auto">
        <a:xfrm>
          <a:off x="14525625" y="8420100"/>
          <a:ext cx="22860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28</xdr:col>
      <xdr:colOff>192635</xdr:colOff>
      <xdr:row>32</xdr:row>
      <xdr:rowOff>129020</xdr:rowOff>
    </xdr:from>
    <xdr:ext cx="582724" cy="201850"/>
    <xdr:sp macro="" textlink="">
      <xdr:nvSpPr>
        <xdr:cNvPr id="30" name="Text Box 38">
          <a:extLst>
            <a:ext uri="{FF2B5EF4-FFF2-40B4-BE49-F238E27FC236}">
              <a16:creationId xmlns:a16="http://schemas.microsoft.com/office/drawing/2014/main" id="{3D176448-FB9F-4C03-91F8-220DA6979AF8}"/>
            </a:ext>
          </a:extLst>
        </xdr:cNvPr>
        <xdr:cNvSpPr txBox="1">
          <a:spLocks noChangeArrowheads="1"/>
        </xdr:cNvSpPr>
      </xdr:nvSpPr>
      <xdr:spPr bwMode="auto">
        <a:xfrm>
          <a:off x="15108785" y="817764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twoCellAnchor>
    <xdr:from>
      <xdr:col>32</xdr:col>
      <xdr:colOff>238125</xdr:colOff>
      <xdr:row>24</xdr:row>
      <xdr:rowOff>190500</xdr:rowOff>
    </xdr:from>
    <xdr:to>
      <xdr:col>34</xdr:col>
      <xdr:colOff>238125</xdr:colOff>
      <xdr:row>24</xdr:row>
      <xdr:rowOff>190500</xdr:rowOff>
    </xdr:to>
    <xdr:sp macro="" textlink="">
      <xdr:nvSpPr>
        <xdr:cNvPr id="31" name="Line 39">
          <a:extLst>
            <a:ext uri="{FF2B5EF4-FFF2-40B4-BE49-F238E27FC236}">
              <a16:creationId xmlns:a16="http://schemas.microsoft.com/office/drawing/2014/main" id="{BA42A5A5-4E60-4117-AD47-3ED00026AD55}"/>
            </a:ext>
          </a:extLst>
        </xdr:cNvPr>
        <xdr:cNvSpPr>
          <a:spLocks noChangeShapeType="1"/>
        </xdr:cNvSpPr>
      </xdr:nvSpPr>
      <xdr:spPr bwMode="auto">
        <a:xfrm>
          <a:off x="17325975" y="6334125"/>
          <a:ext cx="10858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381005</xdr:colOff>
      <xdr:row>24</xdr:row>
      <xdr:rowOff>0</xdr:rowOff>
    </xdr:from>
    <xdr:ext cx="582724" cy="201850"/>
    <xdr:sp macro="" textlink="">
      <xdr:nvSpPr>
        <xdr:cNvPr id="32" name="Text Box 40">
          <a:extLst>
            <a:ext uri="{FF2B5EF4-FFF2-40B4-BE49-F238E27FC236}">
              <a16:creationId xmlns:a16="http://schemas.microsoft.com/office/drawing/2014/main" id="{E9D4F319-FD6A-44EB-BA20-9D750C208FCA}"/>
            </a:ext>
          </a:extLst>
        </xdr:cNvPr>
        <xdr:cNvSpPr txBox="1">
          <a:spLocks noChangeArrowheads="1"/>
        </xdr:cNvSpPr>
      </xdr:nvSpPr>
      <xdr:spPr bwMode="auto">
        <a:xfrm>
          <a:off x="17468855" y="614362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総合調整</a:t>
          </a:r>
        </a:p>
      </xdr:txBody>
    </xdr:sp>
    <xdr:clientData/>
  </xdr:oneCellAnchor>
  <xdr:oneCellAnchor>
    <xdr:from>
      <xdr:col>5</xdr:col>
      <xdr:colOff>57150</xdr:colOff>
      <xdr:row>27</xdr:row>
      <xdr:rowOff>190500</xdr:rowOff>
    </xdr:from>
    <xdr:ext cx="1622495" cy="385234"/>
    <xdr:sp macro="" textlink="">
      <xdr:nvSpPr>
        <xdr:cNvPr id="33" name="Text Box 41">
          <a:extLst>
            <a:ext uri="{FF2B5EF4-FFF2-40B4-BE49-F238E27FC236}">
              <a16:creationId xmlns:a16="http://schemas.microsoft.com/office/drawing/2014/main" id="{1625C108-ABB6-4D99-9B1A-E17CC93D6D46}"/>
            </a:ext>
          </a:extLst>
        </xdr:cNvPr>
        <xdr:cNvSpPr txBox="1">
          <a:spLocks noChangeArrowheads="1"/>
        </xdr:cNvSpPr>
      </xdr:nvSpPr>
      <xdr:spPr bwMode="auto">
        <a:xfrm>
          <a:off x="2486025" y="7048500"/>
          <a:ext cx="1622495"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山留め（</a:t>
          </a:r>
          <a:r>
            <a:rPr lang="en-US" altLang="ja-JP" sz="1100" b="0" i="0" u="none" strike="noStrike" baseline="0">
              <a:solidFill>
                <a:srgbClr val="000000"/>
              </a:solidFill>
              <a:latin typeface="ＭＳ Ｐゴシック"/>
              <a:ea typeface="ＭＳ Ｐゴシック"/>
            </a:rPr>
            <a:t>SMW</a:t>
          </a:r>
          <a:r>
            <a:rPr lang="ja-JP" altLang="en-US" sz="1100" b="0" i="0" u="none" strike="noStrike" baseline="0">
              <a:solidFill>
                <a:srgbClr val="000000"/>
              </a:solidFill>
              <a:latin typeface="ＭＳ Ｐゴシック"/>
              <a:ea typeface="ＭＳ Ｐゴシック"/>
            </a:rPr>
            <a:t>・親杭横矢板</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構台杭</a:t>
          </a:r>
        </a:p>
      </xdr:txBody>
    </xdr:sp>
    <xdr:clientData/>
  </xdr:oneCellAnchor>
  <xdr:oneCellAnchor>
    <xdr:from>
      <xdr:col>4</xdr:col>
      <xdr:colOff>113180</xdr:colOff>
      <xdr:row>26</xdr:row>
      <xdr:rowOff>129989</xdr:rowOff>
    </xdr:from>
    <xdr:ext cx="300595" cy="201850"/>
    <xdr:sp macro="" textlink="">
      <xdr:nvSpPr>
        <xdr:cNvPr id="34" name="Text Box 42">
          <a:extLst>
            <a:ext uri="{FF2B5EF4-FFF2-40B4-BE49-F238E27FC236}">
              <a16:creationId xmlns:a16="http://schemas.microsoft.com/office/drawing/2014/main" id="{C8FEA59E-3891-4F85-91F8-CBD94959B58C}"/>
            </a:ext>
          </a:extLst>
        </xdr:cNvPr>
        <xdr:cNvSpPr txBox="1">
          <a:spLocks noChangeArrowheads="1"/>
        </xdr:cNvSpPr>
      </xdr:nvSpPr>
      <xdr:spPr bwMode="auto">
        <a:xfrm>
          <a:off x="1999130" y="6749864"/>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6</xdr:col>
      <xdr:colOff>371475</xdr:colOff>
      <xdr:row>32</xdr:row>
      <xdr:rowOff>0</xdr:rowOff>
    </xdr:from>
    <xdr:to>
      <xdr:col>8</xdr:col>
      <xdr:colOff>28575</xdr:colOff>
      <xdr:row>32</xdr:row>
      <xdr:rowOff>0</xdr:rowOff>
    </xdr:to>
    <xdr:sp macro="" textlink="">
      <xdr:nvSpPr>
        <xdr:cNvPr id="35" name="Line 43">
          <a:extLst>
            <a:ext uri="{FF2B5EF4-FFF2-40B4-BE49-F238E27FC236}">
              <a16:creationId xmlns:a16="http://schemas.microsoft.com/office/drawing/2014/main" id="{335AE029-ABD8-46D9-85A8-810E65774259}"/>
            </a:ext>
          </a:extLst>
        </xdr:cNvPr>
        <xdr:cNvSpPr>
          <a:spLocks noChangeShapeType="1"/>
        </xdr:cNvSpPr>
      </xdr:nvSpPr>
      <xdr:spPr bwMode="auto">
        <a:xfrm>
          <a:off x="3343275" y="8048625"/>
          <a:ext cx="7429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8</xdr:col>
      <xdr:colOff>57150</xdr:colOff>
      <xdr:row>32</xdr:row>
      <xdr:rowOff>180975</xdr:rowOff>
    </xdr:from>
    <xdr:to>
      <xdr:col>9</xdr:col>
      <xdr:colOff>209550</xdr:colOff>
      <xdr:row>32</xdr:row>
      <xdr:rowOff>180975</xdr:rowOff>
    </xdr:to>
    <xdr:sp macro="" textlink="">
      <xdr:nvSpPr>
        <xdr:cNvPr id="36" name="Line 44">
          <a:extLst>
            <a:ext uri="{FF2B5EF4-FFF2-40B4-BE49-F238E27FC236}">
              <a16:creationId xmlns:a16="http://schemas.microsoft.com/office/drawing/2014/main" id="{60624FB6-52D6-4D8C-BE1B-0BF48CC96C6E}"/>
            </a:ext>
          </a:extLst>
        </xdr:cNvPr>
        <xdr:cNvSpPr>
          <a:spLocks noChangeShapeType="1"/>
        </xdr:cNvSpPr>
      </xdr:nvSpPr>
      <xdr:spPr bwMode="auto">
        <a:xfrm>
          <a:off x="4114800" y="8229600"/>
          <a:ext cx="695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8</xdr:col>
      <xdr:colOff>152400</xdr:colOff>
      <xdr:row>31</xdr:row>
      <xdr:rowOff>190500</xdr:rowOff>
    </xdr:from>
    <xdr:ext cx="1076449" cy="201850"/>
    <xdr:sp macro="" textlink="">
      <xdr:nvSpPr>
        <xdr:cNvPr id="37" name="Text Box 45">
          <a:extLst>
            <a:ext uri="{FF2B5EF4-FFF2-40B4-BE49-F238E27FC236}">
              <a16:creationId xmlns:a16="http://schemas.microsoft.com/office/drawing/2014/main" id="{E5ED979B-2B66-4D91-8C97-E9C2800025CD}"/>
            </a:ext>
          </a:extLst>
        </xdr:cNvPr>
        <xdr:cNvSpPr txBox="1">
          <a:spLocks noChangeArrowheads="1"/>
        </xdr:cNvSpPr>
      </xdr:nvSpPr>
      <xdr:spPr bwMode="auto">
        <a:xfrm>
          <a:off x="4210050" y="800100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段切梁</a:t>
          </a:r>
        </a:p>
      </xdr:txBody>
    </xdr:sp>
    <xdr:clientData/>
  </xdr:oneCellAnchor>
  <xdr:oneCellAnchor>
    <xdr:from>
      <xdr:col>9</xdr:col>
      <xdr:colOff>190500</xdr:colOff>
      <xdr:row>33</xdr:row>
      <xdr:rowOff>0</xdr:rowOff>
    </xdr:from>
    <xdr:ext cx="1076449" cy="201850"/>
    <xdr:sp macro="" textlink="">
      <xdr:nvSpPr>
        <xdr:cNvPr id="38" name="Text Box 46">
          <a:extLst>
            <a:ext uri="{FF2B5EF4-FFF2-40B4-BE49-F238E27FC236}">
              <a16:creationId xmlns:a16="http://schemas.microsoft.com/office/drawing/2014/main" id="{B93FDD3F-1ABA-4AB6-9F07-AB5B600F19F3}"/>
            </a:ext>
          </a:extLst>
        </xdr:cNvPr>
        <xdr:cNvSpPr txBox="1">
          <a:spLocks noChangeArrowheads="1"/>
        </xdr:cNvSpPr>
      </xdr:nvSpPr>
      <xdr:spPr bwMode="auto">
        <a:xfrm>
          <a:off x="4791075" y="828675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9</xdr:col>
      <xdr:colOff>219075</xdr:colOff>
      <xdr:row>33</xdr:row>
      <xdr:rowOff>180975</xdr:rowOff>
    </xdr:from>
    <xdr:to>
      <xdr:col>11</xdr:col>
      <xdr:colOff>38100</xdr:colOff>
      <xdr:row>33</xdr:row>
      <xdr:rowOff>180975</xdr:rowOff>
    </xdr:to>
    <xdr:sp macro="" textlink="">
      <xdr:nvSpPr>
        <xdr:cNvPr id="39" name="Line 47">
          <a:extLst>
            <a:ext uri="{FF2B5EF4-FFF2-40B4-BE49-F238E27FC236}">
              <a16:creationId xmlns:a16="http://schemas.microsoft.com/office/drawing/2014/main" id="{1E566415-5A77-4BC8-B6E6-EDB8A31F0F9C}"/>
            </a:ext>
          </a:extLst>
        </xdr:cNvPr>
        <xdr:cNvSpPr>
          <a:spLocks noChangeShapeType="1"/>
        </xdr:cNvSpPr>
      </xdr:nvSpPr>
      <xdr:spPr bwMode="auto">
        <a:xfrm>
          <a:off x="4819650" y="8467725"/>
          <a:ext cx="904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14</xdr:col>
      <xdr:colOff>0</xdr:colOff>
      <xdr:row>31</xdr:row>
      <xdr:rowOff>190500</xdr:rowOff>
    </xdr:from>
    <xdr:to>
      <xdr:col>15</xdr:col>
      <xdr:colOff>104775</xdr:colOff>
      <xdr:row>31</xdr:row>
      <xdr:rowOff>190500</xdr:rowOff>
    </xdr:to>
    <xdr:sp macro="" textlink="">
      <xdr:nvSpPr>
        <xdr:cNvPr id="40" name="Line 48">
          <a:extLst>
            <a:ext uri="{FF2B5EF4-FFF2-40B4-BE49-F238E27FC236}">
              <a16:creationId xmlns:a16="http://schemas.microsoft.com/office/drawing/2014/main" id="{5EA60C17-70DD-46D4-B121-0C8DF8DD7A66}"/>
            </a:ext>
          </a:extLst>
        </xdr:cNvPr>
        <xdr:cNvSpPr>
          <a:spLocks noChangeShapeType="1"/>
        </xdr:cNvSpPr>
      </xdr:nvSpPr>
      <xdr:spPr bwMode="auto">
        <a:xfrm>
          <a:off x="7315200" y="8001000"/>
          <a:ext cx="6477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15</xdr:col>
      <xdr:colOff>152400</xdr:colOff>
      <xdr:row>28</xdr:row>
      <xdr:rowOff>228600</xdr:rowOff>
    </xdr:from>
    <xdr:to>
      <xdr:col>16</xdr:col>
      <xdr:colOff>180975</xdr:colOff>
      <xdr:row>28</xdr:row>
      <xdr:rowOff>228600</xdr:rowOff>
    </xdr:to>
    <xdr:sp macro="" textlink="">
      <xdr:nvSpPr>
        <xdr:cNvPr id="41" name="Line 49">
          <a:extLst>
            <a:ext uri="{FF2B5EF4-FFF2-40B4-BE49-F238E27FC236}">
              <a16:creationId xmlns:a16="http://schemas.microsoft.com/office/drawing/2014/main" id="{64FC35CD-89D0-4FFA-ABE0-D762E7EF187C}"/>
            </a:ext>
          </a:extLst>
        </xdr:cNvPr>
        <xdr:cNvSpPr>
          <a:spLocks noChangeShapeType="1"/>
        </xdr:cNvSpPr>
      </xdr:nvSpPr>
      <xdr:spPr bwMode="auto">
        <a:xfrm>
          <a:off x="8010525" y="7324725"/>
          <a:ext cx="5715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11</xdr:col>
      <xdr:colOff>9525</xdr:colOff>
      <xdr:row>32</xdr:row>
      <xdr:rowOff>152400</xdr:rowOff>
    </xdr:from>
    <xdr:to>
      <xdr:col>12</xdr:col>
      <xdr:colOff>133350</xdr:colOff>
      <xdr:row>32</xdr:row>
      <xdr:rowOff>152400</xdr:rowOff>
    </xdr:to>
    <xdr:sp macro="" textlink="">
      <xdr:nvSpPr>
        <xdr:cNvPr id="42" name="Line 50">
          <a:extLst>
            <a:ext uri="{FF2B5EF4-FFF2-40B4-BE49-F238E27FC236}">
              <a16:creationId xmlns:a16="http://schemas.microsoft.com/office/drawing/2014/main" id="{651D084C-CF03-4086-B7D7-52EFB3FC4046}"/>
            </a:ext>
          </a:extLst>
        </xdr:cNvPr>
        <xdr:cNvSpPr>
          <a:spLocks noChangeShapeType="1"/>
        </xdr:cNvSpPr>
      </xdr:nvSpPr>
      <xdr:spPr bwMode="auto">
        <a:xfrm>
          <a:off x="5695950" y="8201025"/>
          <a:ext cx="6667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10</xdr:col>
      <xdr:colOff>342900</xdr:colOff>
      <xdr:row>31</xdr:row>
      <xdr:rowOff>171450</xdr:rowOff>
    </xdr:from>
    <xdr:ext cx="999248" cy="201850"/>
    <xdr:sp macro="" textlink="">
      <xdr:nvSpPr>
        <xdr:cNvPr id="43" name="Text Box 51">
          <a:extLst>
            <a:ext uri="{FF2B5EF4-FFF2-40B4-BE49-F238E27FC236}">
              <a16:creationId xmlns:a16="http://schemas.microsoft.com/office/drawing/2014/main" id="{6BF2FCA3-4D59-48BC-A666-9A807E91611B}"/>
            </a:ext>
          </a:extLst>
        </xdr:cNvPr>
        <xdr:cNvSpPr txBox="1">
          <a:spLocks noChangeArrowheads="1"/>
        </xdr:cNvSpPr>
      </xdr:nvSpPr>
      <xdr:spPr bwMode="auto">
        <a:xfrm>
          <a:off x="5486400" y="7981950"/>
          <a:ext cx="99924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底板・ﾋﾟｯﾄ立上り</a:t>
          </a:r>
        </a:p>
      </xdr:txBody>
    </xdr:sp>
    <xdr:clientData/>
  </xdr:oneCellAnchor>
  <xdr:twoCellAnchor>
    <xdr:from>
      <xdr:col>18</xdr:col>
      <xdr:colOff>361950</xdr:colOff>
      <xdr:row>24</xdr:row>
      <xdr:rowOff>180975</xdr:rowOff>
    </xdr:from>
    <xdr:to>
      <xdr:col>19</xdr:col>
      <xdr:colOff>38100</xdr:colOff>
      <xdr:row>24</xdr:row>
      <xdr:rowOff>180975</xdr:rowOff>
    </xdr:to>
    <xdr:sp macro="" textlink="">
      <xdr:nvSpPr>
        <xdr:cNvPr id="44" name="Line 52">
          <a:extLst>
            <a:ext uri="{FF2B5EF4-FFF2-40B4-BE49-F238E27FC236}">
              <a16:creationId xmlns:a16="http://schemas.microsoft.com/office/drawing/2014/main" id="{29212E8C-A369-4D12-B09D-E33B3FF27A6B}"/>
            </a:ext>
          </a:extLst>
        </xdr:cNvPr>
        <xdr:cNvSpPr>
          <a:spLocks noChangeShapeType="1"/>
        </xdr:cNvSpPr>
      </xdr:nvSpPr>
      <xdr:spPr bwMode="auto">
        <a:xfrm>
          <a:off x="9848850" y="632460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57150</xdr:colOff>
      <xdr:row>23</xdr:row>
      <xdr:rowOff>180975</xdr:rowOff>
    </xdr:from>
    <xdr:to>
      <xdr:col>19</xdr:col>
      <xdr:colOff>180975</xdr:colOff>
      <xdr:row>23</xdr:row>
      <xdr:rowOff>180975</xdr:rowOff>
    </xdr:to>
    <xdr:sp macro="" textlink="">
      <xdr:nvSpPr>
        <xdr:cNvPr id="45" name="Line 53">
          <a:extLst>
            <a:ext uri="{FF2B5EF4-FFF2-40B4-BE49-F238E27FC236}">
              <a16:creationId xmlns:a16="http://schemas.microsoft.com/office/drawing/2014/main" id="{FF82BF8B-9A64-4C53-9CBC-D240174D596F}"/>
            </a:ext>
          </a:extLst>
        </xdr:cNvPr>
        <xdr:cNvSpPr>
          <a:spLocks noChangeShapeType="1"/>
        </xdr:cNvSpPr>
      </xdr:nvSpPr>
      <xdr:spPr bwMode="auto">
        <a:xfrm>
          <a:off x="10086975" y="6086475"/>
          <a:ext cx="1238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228600</xdr:colOff>
      <xdr:row>22</xdr:row>
      <xdr:rowOff>200025</xdr:rowOff>
    </xdr:from>
    <xdr:to>
      <xdr:col>19</xdr:col>
      <xdr:colOff>371475</xdr:colOff>
      <xdr:row>22</xdr:row>
      <xdr:rowOff>200025</xdr:rowOff>
    </xdr:to>
    <xdr:sp macro="" textlink="">
      <xdr:nvSpPr>
        <xdr:cNvPr id="46" name="Line 54">
          <a:extLst>
            <a:ext uri="{FF2B5EF4-FFF2-40B4-BE49-F238E27FC236}">
              <a16:creationId xmlns:a16="http://schemas.microsoft.com/office/drawing/2014/main" id="{F437BFE2-43F6-48E3-B0FD-B9887AF526E2}"/>
            </a:ext>
          </a:extLst>
        </xdr:cNvPr>
        <xdr:cNvSpPr>
          <a:spLocks noChangeShapeType="1"/>
        </xdr:cNvSpPr>
      </xdr:nvSpPr>
      <xdr:spPr bwMode="auto">
        <a:xfrm>
          <a:off x="10258425" y="5867400"/>
          <a:ext cx="142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333375</xdr:colOff>
      <xdr:row>21</xdr:row>
      <xdr:rowOff>200025</xdr:rowOff>
    </xdr:from>
    <xdr:to>
      <xdr:col>20</xdr:col>
      <xdr:colOff>19050</xdr:colOff>
      <xdr:row>21</xdr:row>
      <xdr:rowOff>200025</xdr:rowOff>
    </xdr:to>
    <xdr:sp macro="" textlink="">
      <xdr:nvSpPr>
        <xdr:cNvPr id="47" name="Line 55">
          <a:extLst>
            <a:ext uri="{FF2B5EF4-FFF2-40B4-BE49-F238E27FC236}">
              <a16:creationId xmlns:a16="http://schemas.microsoft.com/office/drawing/2014/main" id="{2A924758-F126-434E-ABF2-4C161C06BDDC}"/>
            </a:ext>
          </a:extLst>
        </xdr:cNvPr>
        <xdr:cNvSpPr>
          <a:spLocks noChangeShapeType="1"/>
        </xdr:cNvSpPr>
      </xdr:nvSpPr>
      <xdr:spPr bwMode="auto">
        <a:xfrm flipV="1">
          <a:off x="10363200" y="5629275"/>
          <a:ext cx="2286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0</xdr:colOff>
      <xdr:row>20</xdr:row>
      <xdr:rowOff>228600</xdr:rowOff>
    </xdr:from>
    <xdr:to>
      <xdr:col>20</xdr:col>
      <xdr:colOff>171450</xdr:colOff>
      <xdr:row>20</xdr:row>
      <xdr:rowOff>228600</xdr:rowOff>
    </xdr:to>
    <xdr:sp macro="" textlink="">
      <xdr:nvSpPr>
        <xdr:cNvPr id="48" name="Line 56">
          <a:extLst>
            <a:ext uri="{FF2B5EF4-FFF2-40B4-BE49-F238E27FC236}">
              <a16:creationId xmlns:a16="http://schemas.microsoft.com/office/drawing/2014/main" id="{E65D1BA1-3D60-46E5-9B29-4357B6E63EDE}"/>
            </a:ext>
          </a:extLst>
        </xdr:cNvPr>
        <xdr:cNvSpPr>
          <a:spLocks noChangeShapeType="1"/>
        </xdr:cNvSpPr>
      </xdr:nvSpPr>
      <xdr:spPr bwMode="auto">
        <a:xfrm>
          <a:off x="10572750" y="5419725"/>
          <a:ext cx="1714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209550</xdr:colOff>
      <xdr:row>19</xdr:row>
      <xdr:rowOff>228600</xdr:rowOff>
    </xdr:from>
    <xdr:to>
      <xdr:col>20</xdr:col>
      <xdr:colOff>361950</xdr:colOff>
      <xdr:row>19</xdr:row>
      <xdr:rowOff>228600</xdr:rowOff>
    </xdr:to>
    <xdr:sp macro="" textlink="">
      <xdr:nvSpPr>
        <xdr:cNvPr id="49" name="Line 57">
          <a:extLst>
            <a:ext uri="{FF2B5EF4-FFF2-40B4-BE49-F238E27FC236}">
              <a16:creationId xmlns:a16="http://schemas.microsoft.com/office/drawing/2014/main" id="{0B9AE83D-35CC-4523-988F-82C74E68870F}"/>
            </a:ext>
          </a:extLst>
        </xdr:cNvPr>
        <xdr:cNvSpPr>
          <a:spLocks noChangeShapeType="1"/>
        </xdr:cNvSpPr>
      </xdr:nvSpPr>
      <xdr:spPr bwMode="auto">
        <a:xfrm>
          <a:off x="10782300" y="5181600"/>
          <a:ext cx="1524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342900</xdr:colOff>
      <xdr:row>18</xdr:row>
      <xdr:rowOff>228600</xdr:rowOff>
    </xdr:from>
    <xdr:to>
      <xdr:col>21</xdr:col>
      <xdr:colOff>19050</xdr:colOff>
      <xdr:row>18</xdr:row>
      <xdr:rowOff>228600</xdr:rowOff>
    </xdr:to>
    <xdr:sp macro="" textlink="">
      <xdr:nvSpPr>
        <xdr:cNvPr id="50" name="Line 58">
          <a:extLst>
            <a:ext uri="{FF2B5EF4-FFF2-40B4-BE49-F238E27FC236}">
              <a16:creationId xmlns:a16="http://schemas.microsoft.com/office/drawing/2014/main" id="{B3C2E52B-DF38-4D15-BF75-B327F96A9F0E}"/>
            </a:ext>
          </a:extLst>
        </xdr:cNvPr>
        <xdr:cNvSpPr>
          <a:spLocks noChangeShapeType="1"/>
        </xdr:cNvSpPr>
      </xdr:nvSpPr>
      <xdr:spPr bwMode="auto">
        <a:xfrm>
          <a:off x="10915650" y="4943475"/>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25</xdr:col>
      <xdr:colOff>238125</xdr:colOff>
      <xdr:row>17</xdr:row>
      <xdr:rowOff>142875</xdr:rowOff>
    </xdr:from>
    <xdr:to>
      <xdr:col>30</xdr:col>
      <xdr:colOff>219075</xdr:colOff>
      <xdr:row>17</xdr:row>
      <xdr:rowOff>142875</xdr:rowOff>
    </xdr:to>
    <xdr:sp macro="" textlink="">
      <xdr:nvSpPr>
        <xdr:cNvPr id="51" name="Line 65">
          <a:extLst>
            <a:ext uri="{FF2B5EF4-FFF2-40B4-BE49-F238E27FC236}">
              <a16:creationId xmlns:a16="http://schemas.microsoft.com/office/drawing/2014/main" id="{2D173B6F-534B-4E96-A0FE-8A3A523772D9}"/>
            </a:ext>
          </a:extLst>
        </xdr:cNvPr>
        <xdr:cNvSpPr>
          <a:spLocks noChangeShapeType="1"/>
        </xdr:cNvSpPr>
      </xdr:nvSpPr>
      <xdr:spPr bwMode="auto">
        <a:xfrm>
          <a:off x="13525500" y="4619625"/>
          <a:ext cx="26955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266700</xdr:colOff>
      <xdr:row>16</xdr:row>
      <xdr:rowOff>211228</xdr:rowOff>
    </xdr:from>
    <xdr:ext cx="1083630" cy="201850"/>
    <xdr:sp macro="" textlink="">
      <xdr:nvSpPr>
        <xdr:cNvPr id="52" name="Text Box 66">
          <a:extLst>
            <a:ext uri="{FF2B5EF4-FFF2-40B4-BE49-F238E27FC236}">
              <a16:creationId xmlns:a16="http://schemas.microsoft.com/office/drawing/2014/main" id="{551C4C80-02EB-4CF4-A458-8AC921EC5B25}"/>
            </a:ext>
          </a:extLst>
        </xdr:cNvPr>
        <xdr:cNvSpPr txBox="1">
          <a:spLocks noChangeArrowheads="1"/>
        </xdr:cNvSpPr>
      </xdr:nvSpPr>
      <xdr:spPr bwMode="auto">
        <a:xfrm>
          <a:off x="14639925" y="4449853"/>
          <a:ext cx="1083630"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10F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25</xdr:col>
      <xdr:colOff>0</xdr:colOff>
      <xdr:row>18</xdr:row>
      <xdr:rowOff>190500</xdr:rowOff>
    </xdr:from>
    <xdr:to>
      <xdr:col>30</xdr:col>
      <xdr:colOff>66675</xdr:colOff>
      <xdr:row>18</xdr:row>
      <xdr:rowOff>200025</xdr:rowOff>
    </xdr:to>
    <xdr:sp macro="" textlink="">
      <xdr:nvSpPr>
        <xdr:cNvPr id="53" name="Line 67">
          <a:extLst>
            <a:ext uri="{FF2B5EF4-FFF2-40B4-BE49-F238E27FC236}">
              <a16:creationId xmlns:a16="http://schemas.microsoft.com/office/drawing/2014/main" id="{4B3ADA75-C4B7-487A-AF36-9FC78E784DBE}"/>
            </a:ext>
          </a:extLst>
        </xdr:cNvPr>
        <xdr:cNvSpPr>
          <a:spLocks noChangeShapeType="1"/>
        </xdr:cNvSpPr>
      </xdr:nvSpPr>
      <xdr:spPr bwMode="auto">
        <a:xfrm flipV="1">
          <a:off x="13287375" y="4905375"/>
          <a:ext cx="27813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114300</xdr:colOff>
      <xdr:row>18</xdr:row>
      <xdr:rowOff>22409</xdr:rowOff>
    </xdr:from>
    <xdr:ext cx="1013098" cy="201850"/>
    <xdr:sp macro="" textlink="">
      <xdr:nvSpPr>
        <xdr:cNvPr id="54" name="Text Box 68">
          <a:extLst>
            <a:ext uri="{FF2B5EF4-FFF2-40B4-BE49-F238E27FC236}">
              <a16:creationId xmlns:a16="http://schemas.microsoft.com/office/drawing/2014/main" id="{D44CADD0-3929-4D74-BE1D-360A7E3E1FE5}"/>
            </a:ext>
          </a:extLst>
        </xdr:cNvPr>
        <xdr:cNvSpPr txBox="1">
          <a:spLocks noChangeArrowheads="1"/>
        </xdr:cNvSpPr>
      </xdr:nvSpPr>
      <xdr:spPr bwMode="auto">
        <a:xfrm>
          <a:off x="14487525" y="473728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9F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24</xdr:col>
      <xdr:colOff>238125</xdr:colOff>
      <xdr:row>20</xdr:row>
      <xdr:rowOff>0</xdr:rowOff>
    </xdr:from>
    <xdr:to>
      <xdr:col>29</xdr:col>
      <xdr:colOff>314325</xdr:colOff>
      <xdr:row>20</xdr:row>
      <xdr:rowOff>0</xdr:rowOff>
    </xdr:to>
    <xdr:sp macro="" textlink="">
      <xdr:nvSpPr>
        <xdr:cNvPr id="55" name="Line 69">
          <a:extLst>
            <a:ext uri="{FF2B5EF4-FFF2-40B4-BE49-F238E27FC236}">
              <a16:creationId xmlns:a16="http://schemas.microsoft.com/office/drawing/2014/main" id="{0601F3AA-F266-4127-865B-60909E9E7FD3}"/>
            </a:ext>
          </a:extLst>
        </xdr:cNvPr>
        <xdr:cNvSpPr>
          <a:spLocks noChangeShapeType="1"/>
        </xdr:cNvSpPr>
      </xdr:nvSpPr>
      <xdr:spPr bwMode="auto">
        <a:xfrm>
          <a:off x="12982575" y="5191125"/>
          <a:ext cx="27908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26</xdr:col>
      <xdr:colOff>342900</xdr:colOff>
      <xdr:row>19</xdr:row>
      <xdr:rowOff>56028</xdr:rowOff>
    </xdr:from>
    <xdr:ext cx="1013098" cy="201850"/>
    <xdr:sp macro="" textlink="">
      <xdr:nvSpPr>
        <xdr:cNvPr id="56" name="Text Box 70">
          <a:extLst>
            <a:ext uri="{FF2B5EF4-FFF2-40B4-BE49-F238E27FC236}">
              <a16:creationId xmlns:a16="http://schemas.microsoft.com/office/drawing/2014/main" id="{0DBBA413-A78E-401F-80DC-FA6E5D49A1E4}"/>
            </a:ext>
          </a:extLst>
        </xdr:cNvPr>
        <xdr:cNvSpPr txBox="1">
          <a:spLocks noChangeArrowheads="1"/>
        </xdr:cNvSpPr>
      </xdr:nvSpPr>
      <xdr:spPr bwMode="auto">
        <a:xfrm>
          <a:off x="14173200" y="5009028"/>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8F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24</xdr:col>
      <xdr:colOff>9525</xdr:colOff>
      <xdr:row>21</xdr:row>
      <xdr:rowOff>28575</xdr:rowOff>
    </xdr:from>
    <xdr:to>
      <xdr:col>29</xdr:col>
      <xdr:colOff>95250</xdr:colOff>
      <xdr:row>21</xdr:row>
      <xdr:rowOff>38100</xdr:rowOff>
    </xdr:to>
    <xdr:sp macro="" textlink="">
      <xdr:nvSpPr>
        <xdr:cNvPr id="57" name="Line 71">
          <a:extLst>
            <a:ext uri="{FF2B5EF4-FFF2-40B4-BE49-F238E27FC236}">
              <a16:creationId xmlns:a16="http://schemas.microsoft.com/office/drawing/2014/main" id="{20E6DED6-70F4-4ED1-8AF3-D2BCD3F99C18}"/>
            </a:ext>
          </a:extLst>
        </xdr:cNvPr>
        <xdr:cNvSpPr>
          <a:spLocks noChangeShapeType="1"/>
        </xdr:cNvSpPr>
      </xdr:nvSpPr>
      <xdr:spPr bwMode="auto">
        <a:xfrm flipV="1">
          <a:off x="12753975" y="5457825"/>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26</xdr:col>
      <xdr:colOff>171450</xdr:colOff>
      <xdr:row>20</xdr:row>
      <xdr:rowOff>54346</xdr:rowOff>
    </xdr:from>
    <xdr:ext cx="1013098" cy="201850"/>
    <xdr:sp macro="" textlink="">
      <xdr:nvSpPr>
        <xdr:cNvPr id="58" name="Text Box 72">
          <a:extLst>
            <a:ext uri="{FF2B5EF4-FFF2-40B4-BE49-F238E27FC236}">
              <a16:creationId xmlns:a16="http://schemas.microsoft.com/office/drawing/2014/main" id="{F8ED56A4-001B-4B2E-AE16-88B166B1C363}"/>
            </a:ext>
          </a:extLst>
        </xdr:cNvPr>
        <xdr:cNvSpPr txBox="1">
          <a:spLocks noChangeArrowheads="1"/>
        </xdr:cNvSpPr>
      </xdr:nvSpPr>
      <xdr:spPr bwMode="auto">
        <a:xfrm>
          <a:off x="14001750" y="5245471"/>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238125</xdr:colOff>
      <xdr:row>22</xdr:row>
      <xdr:rowOff>47625</xdr:rowOff>
    </xdr:from>
    <xdr:to>
      <xdr:col>28</xdr:col>
      <xdr:colOff>323850</xdr:colOff>
      <xdr:row>22</xdr:row>
      <xdr:rowOff>57150</xdr:rowOff>
    </xdr:to>
    <xdr:sp macro="" textlink="">
      <xdr:nvSpPr>
        <xdr:cNvPr id="59" name="Line 73">
          <a:extLst>
            <a:ext uri="{FF2B5EF4-FFF2-40B4-BE49-F238E27FC236}">
              <a16:creationId xmlns:a16="http://schemas.microsoft.com/office/drawing/2014/main" id="{3E92DE92-6E80-4BAE-900B-EEF8A764F77F}"/>
            </a:ext>
          </a:extLst>
        </xdr:cNvPr>
        <xdr:cNvSpPr>
          <a:spLocks noChangeShapeType="1"/>
        </xdr:cNvSpPr>
      </xdr:nvSpPr>
      <xdr:spPr bwMode="auto">
        <a:xfrm flipV="1">
          <a:off x="12439650" y="5715000"/>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25</xdr:col>
      <xdr:colOff>361950</xdr:colOff>
      <xdr:row>21</xdr:row>
      <xdr:rowOff>99171</xdr:rowOff>
    </xdr:from>
    <xdr:ext cx="1013098" cy="201850"/>
    <xdr:sp macro="" textlink="">
      <xdr:nvSpPr>
        <xdr:cNvPr id="60" name="Text Box 74">
          <a:extLst>
            <a:ext uri="{FF2B5EF4-FFF2-40B4-BE49-F238E27FC236}">
              <a16:creationId xmlns:a16="http://schemas.microsoft.com/office/drawing/2014/main" id="{F4A9126D-F1F0-4FE1-800D-7C9D370B1A63}"/>
            </a:ext>
          </a:extLst>
        </xdr:cNvPr>
        <xdr:cNvSpPr txBox="1">
          <a:spLocks noChangeArrowheads="1"/>
        </xdr:cNvSpPr>
      </xdr:nvSpPr>
      <xdr:spPr bwMode="auto">
        <a:xfrm>
          <a:off x="13649325" y="5528421"/>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0</xdr:colOff>
      <xdr:row>23</xdr:row>
      <xdr:rowOff>76200</xdr:rowOff>
    </xdr:from>
    <xdr:to>
      <xdr:col>28</xdr:col>
      <xdr:colOff>152400</xdr:colOff>
      <xdr:row>23</xdr:row>
      <xdr:rowOff>85725</xdr:rowOff>
    </xdr:to>
    <xdr:sp macro="" textlink="">
      <xdr:nvSpPr>
        <xdr:cNvPr id="61" name="Line 75">
          <a:extLst>
            <a:ext uri="{FF2B5EF4-FFF2-40B4-BE49-F238E27FC236}">
              <a16:creationId xmlns:a16="http://schemas.microsoft.com/office/drawing/2014/main" id="{2C278F1E-9559-4FB7-9097-F446D8D038D9}"/>
            </a:ext>
          </a:extLst>
        </xdr:cNvPr>
        <xdr:cNvSpPr>
          <a:spLocks noChangeShapeType="1"/>
        </xdr:cNvSpPr>
      </xdr:nvSpPr>
      <xdr:spPr bwMode="auto">
        <a:xfrm>
          <a:off x="12201525" y="5981700"/>
          <a:ext cx="2867025"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25</xdr:col>
      <xdr:colOff>171450</xdr:colOff>
      <xdr:row>22</xdr:row>
      <xdr:rowOff>153519</xdr:rowOff>
    </xdr:from>
    <xdr:ext cx="1013098" cy="201850"/>
    <xdr:sp macro="" textlink="">
      <xdr:nvSpPr>
        <xdr:cNvPr id="62" name="Text Box 76">
          <a:extLst>
            <a:ext uri="{FF2B5EF4-FFF2-40B4-BE49-F238E27FC236}">
              <a16:creationId xmlns:a16="http://schemas.microsoft.com/office/drawing/2014/main" id="{074AF60D-3339-4A9F-BC22-D2BBC305A821}"/>
            </a:ext>
          </a:extLst>
        </xdr:cNvPr>
        <xdr:cNvSpPr txBox="1">
          <a:spLocks noChangeArrowheads="1"/>
        </xdr:cNvSpPr>
      </xdr:nvSpPr>
      <xdr:spPr bwMode="auto">
        <a:xfrm>
          <a:off x="13458825" y="582089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22</xdr:col>
      <xdr:colOff>228600</xdr:colOff>
      <xdr:row>24</xdr:row>
      <xdr:rowOff>114300</xdr:rowOff>
    </xdr:from>
    <xdr:to>
      <xdr:col>27</xdr:col>
      <xdr:colOff>381000</xdr:colOff>
      <xdr:row>24</xdr:row>
      <xdr:rowOff>114300</xdr:rowOff>
    </xdr:to>
    <xdr:sp macro="" textlink="">
      <xdr:nvSpPr>
        <xdr:cNvPr id="63" name="Line 77">
          <a:extLst>
            <a:ext uri="{FF2B5EF4-FFF2-40B4-BE49-F238E27FC236}">
              <a16:creationId xmlns:a16="http://schemas.microsoft.com/office/drawing/2014/main" id="{F99124AE-C3D5-4357-99B0-5BB0E429E60C}"/>
            </a:ext>
          </a:extLst>
        </xdr:cNvPr>
        <xdr:cNvSpPr>
          <a:spLocks noChangeShapeType="1"/>
        </xdr:cNvSpPr>
      </xdr:nvSpPr>
      <xdr:spPr bwMode="auto">
        <a:xfrm flipV="1">
          <a:off x="11887200" y="6257925"/>
          <a:ext cx="28670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381000</xdr:colOff>
      <xdr:row>23</xdr:row>
      <xdr:rowOff>156882</xdr:rowOff>
    </xdr:from>
    <xdr:ext cx="1013098" cy="201850"/>
    <xdr:sp macro="" textlink="">
      <xdr:nvSpPr>
        <xdr:cNvPr id="64" name="Text Box 78">
          <a:extLst>
            <a:ext uri="{FF2B5EF4-FFF2-40B4-BE49-F238E27FC236}">
              <a16:creationId xmlns:a16="http://schemas.microsoft.com/office/drawing/2014/main" id="{1AC13351-F5F7-4F40-9DBB-3E03E2525905}"/>
            </a:ext>
          </a:extLst>
        </xdr:cNvPr>
        <xdr:cNvSpPr txBox="1">
          <a:spLocks noChangeArrowheads="1"/>
        </xdr:cNvSpPr>
      </xdr:nvSpPr>
      <xdr:spPr bwMode="auto">
        <a:xfrm>
          <a:off x="13125450" y="6062382"/>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22</xdr:col>
      <xdr:colOff>0</xdr:colOff>
      <xdr:row>25</xdr:row>
      <xdr:rowOff>114300</xdr:rowOff>
    </xdr:from>
    <xdr:to>
      <xdr:col>27</xdr:col>
      <xdr:colOff>85725</xdr:colOff>
      <xdr:row>25</xdr:row>
      <xdr:rowOff>123825</xdr:rowOff>
    </xdr:to>
    <xdr:sp macro="" textlink="">
      <xdr:nvSpPr>
        <xdr:cNvPr id="65" name="Line 79">
          <a:extLst>
            <a:ext uri="{FF2B5EF4-FFF2-40B4-BE49-F238E27FC236}">
              <a16:creationId xmlns:a16="http://schemas.microsoft.com/office/drawing/2014/main" id="{C7E19E90-92A3-45D0-A84A-E31214897989}"/>
            </a:ext>
          </a:extLst>
        </xdr:cNvPr>
        <xdr:cNvSpPr>
          <a:spLocks noChangeShapeType="1"/>
        </xdr:cNvSpPr>
      </xdr:nvSpPr>
      <xdr:spPr bwMode="auto">
        <a:xfrm flipV="1">
          <a:off x="11658600" y="6496050"/>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24</xdr:row>
      <xdr:rowOff>169769</xdr:rowOff>
    </xdr:from>
    <xdr:ext cx="1013098" cy="201850"/>
    <xdr:sp macro="" textlink="">
      <xdr:nvSpPr>
        <xdr:cNvPr id="66" name="Text Box 80">
          <a:extLst>
            <a:ext uri="{FF2B5EF4-FFF2-40B4-BE49-F238E27FC236}">
              <a16:creationId xmlns:a16="http://schemas.microsoft.com/office/drawing/2014/main" id="{B01C3A53-62F7-40FD-AD01-C4CA4FA91A00}"/>
            </a:ext>
          </a:extLst>
        </xdr:cNvPr>
        <xdr:cNvSpPr txBox="1">
          <a:spLocks noChangeArrowheads="1"/>
        </xdr:cNvSpPr>
      </xdr:nvSpPr>
      <xdr:spPr bwMode="auto">
        <a:xfrm>
          <a:off x="12820650" y="631339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21</xdr:col>
      <xdr:colOff>257175</xdr:colOff>
      <xdr:row>26</xdr:row>
      <xdr:rowOff>133350</xdr:rowOff>
    </xdr:from>
    <xdr:to>
      <xdr:col>27</xdr:col>
      <xdr:colOff>0</xdr:colOff>
      <xdr:row>26</xdr:row>
      <xdr:rowOff>133350</xdr:rowOff>
    </xdr:to>
    <xdr:sp macro="" textlink="">
      <xdr:nvSpPr>
        <xdr:cNvPr id="67" name="Line 81">
          <a:extLst>
            <a:ext uri="{FF2B5EF4-FFF2-40B4-BE49-F238E27FC236}">
              <a16:creationId xmlns:a16="http://schemas.microsoft.com/office/drawing/2014/main" id="{E2AE3FBB-9466-42D3-BD68-6F9A9DD7503C}"/>
            </a:ext>
          </a:extLst>
        </xdr:cNvPr>
        <xdr:cNvSpPr>
          <a:spLocks noChangeShapeType="1"/>
        </xdr:cNvSpPr>
      </xdr:nvSpPr>
      <xdr:spPr bwMode="auto">
        <a:xfrm flipV="1">
          <a:off x="11372850" y="6753225"/>
          <a:ext cx="3000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0</xdr:colOff>
      <xdr:row>25</xdr:row>
      <xdr:rowOff>211230</xdr:rowOff>
    </xdr:from>
    <xdr:ext cx="1013098" cy="201850"/>
    <xdr:sp macro="" textlink="">
      <xdr:nvSpPr>
        <xdr:cNvPr id="68" name="Text Box 82">
          <a:extLst>
            <a:ext uri="{FF2B5EF4-FFF2-40B4-BE49-F238E27FC236}">
              <a16:creationId xmlns:a16="http://schemas.microsoft.com/office/drawing/2014/main" id="{AACF1D85-C280-4D4F-95A6-2E357BDCD45A}"/>
            </a:ext>
          </a:extLst>
        </xdr:cNvPr>
        <xdr:cNvSpPr txBox="1">
          <a:spLocks noChangeArrowheads="1"/>
        </xdr:cNvSpPr>
      </xdr:nvSpPr>
      <xdr:spPr bwMode="auto">
        <a:xfrm>
          <a:off x="12744450" y="6592980"/>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20</xdr:col>
      <xdr:colOff>323850</xdr:colOff>
      <xdr:row>27</xdr:row>
      <xdr:rowOff>180975</xdr:rowOff>
    </xdr:from>
    <xdr:to>
      <xdr:col>31</xdr:col>
      <xdr:colOff>0</xdr:colOff>
      <xdr:row>27</xdr:row>
      <xdr:rowOff>180975</xdr:rowOff>
    </xdr:to>
    <xdr:sp macro="" textlink="">
      <xdr:nvSpPr>
        <xdr:cNvPr id="69" name="Line 83">
          <a:extLst>
            <a:ext uri="{FF2B5EF4-FFF2-40B4-BE49-F238E27FC236}">
              <a16:creationId xmlns:a16="http://schemas.microsoft.com/office/drawing/2014/main" id="{FBDBA60D-3020-44F9-8D89-D86F82292388}"/>
            </a:ext>
          </a:extLst>
        </xdr:cNvPr>
        <xdr:cNvSpPr>
          <a:spLocks noChangeShapeType="1"/>
        </xdr:cNvSpPr>
      </xdr:nvSpPr>
      <xdr:spPr bwMode="auto">
        <a:xfrm>
          <a:off x="10896600" y="7038975"/>
          <a:ext cx="5648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23</xdr:col>
      <xdr:colOff>247650</xdr:colOff>
      <xdr:row>27</xdr:row>
      <xdr:rowOff>0</xdr:rowOff>
    </xdr:from>
    <xdr:ext cx="1013098" cy="201850"/>
    <xdr:sp macro="" textlink="">
      <xdr:nvSpPr>
        <xdr:cNvPr id="70" name="Text Box 84">
          <a:extLst>
            <a:ext uri="{FF2B5EF4-FFF2-40B4-BE49-F238E27FC236}">
              <a16:creationId xmlns:a16="http://schemas.microsoft.com/office/drawing/2014/main" id="{92B68751-2C12-40A8-8396-6F63BA0E1745}"/>
            </a:ext>
          </a:extLst>
        </xdr:cNvPr>
        <xdr:cNvSpPr txBox="1">
          <a:spLocks noChangeArrowheads="1"/>
        </xdr:cNvSpPr>
      </xdr:nvSpPr>
      <xdr:spPr bwMode="auto">
        <a:xfrm>
          <a:off x="12449175" y="6858000"/>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276225</xdr:colOff>
      <xdr:row>28</xdr:row>
      <xdr:rowOff>180975</xdr:rowOff>
    </xdr:from>
    <xdr:to>
      <xdr:col>31</xdr:col>
      <xdr:colOff>19050</xdr:colOff>
      <xdr:row>28</xdr:row>
      <xdr:rowOff>180975</xdr:rowOff>
    </xdr:to>
    <xdr:sp macro="" textlink="">
      <xdr:nvSpPr>
        <xdr:cNvPr id="71" name="Line 85">
          <a:extLst>
            <a:ext uri="{FF2B5EF4-FFF2-40B4-BE49-F238E27FC236}">
              <a16:creationId xmlns:a16="http://schemas.microsoft.com/office/drawing/2014/main" id="{C4EA5005-E027-4762-B030-C5543AE4154F}"/>
            </a:ext>
          </a:extLst>
        </xdr:cNvPr>
        <xdr:cNvSpPr>
          <a:spLocks noChangeShapeType="1"/>
        </xdr:cNvSpPr>
      </xdr:nvSpPr>
      <xdr:spPr bwMode="auto">
        <a:xfrm>
          <a:off x="12477750" y="7277100"/>
          <a:ext cx="40862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190500</xdr:colOff>
      <xdr:row>28</xdr:row>
      <xdr:rowOff>0</xdr:rowOff>
    </xdr:from>
    <xdr:ext cx="1102931" cy="201850"/>
    <xdr:sp macro="" textlink="">
      <xdr:nvSpPr>
        <xdr:cNvPr id="72" name="Text Box 86">
          <a:extLst>
            <a:ext uri="{FF2B5EF4-FFF2-40B4-BE49-F238E27FC236}">
              <a16:creationId xmlns:a16="http://schemas.microsoft.com/office/drawing/2014/main" id="{25366364-827E-47EC-8B87-D0CF52104342}"/>
            </a:ext>
          </a:extLst>
        </xdr:cNvPr>
        <xdr:cNvSpPr txBox="1">
          <a:spLocks noChangeArrowheads="1"/>
        </xdr:cNvSpPr>
      </xdr:nvSpPr>
      <xdr:spPr bwMode="auto">
        <a:xfrm>
          <a:off x="12934950" y="7096125"/>
          <a:ext cx="11029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B1F</a:t>
          </a:r>
          <a:r>
            <a:rPr lang="ja-JP" altLang="en-US" sz="1100" b="0" i="0" u="none" strike="noStrike" baseline="0">
              <a:solidFill>
                <a:srgbClr val="000000"/>
              </a:solidFill>
              <a:latin typeface="ＭＳ Ｐゴシック"/>
              <a:ea typeface="ＭＳ Ｐゴシック"/>
            </a:rPr>
            <a:t>内部仕上工事</a:t>
          </a:r>
        </a:p>
      </xdr:txBody>
    </xdr:sp>
    <xdr:clientData/>
  </xdr:oneCellAnchor>
  <xdr:oneCellAnchor>
    <xdr:from>
      <xdr:col>13</xdr:col>
      <xdr:colOff>438150</xdr:colOff>
      <xdr:row>31</xdr:row>
      <xdr:rowOff>0</xdr:rowOff>
    </xdr:from>
    <xdr:ext cx="691856" cy="201850"/>
    <xdr:sp macro="" textlink="">
      <xdr:nvSpPr>
        <xdr:cNvPr id="73" name="Text Box 87">
          <a:extLst>
            <a:ext uri="{FF2B5EF4-FFF2-40B4-BE49-F238E27FC236}">
              <a16:creationId xmlns:a16="http://schemas.microsoft.com/office/drawing/2014/main" id="{819FADD8-E0D2-4E94-862A-99C9F83CC8C7}"/>
            </a:ext>
          </a:extLst>
        </xdr:cNvPr>
        <xdr:cNvSpPr txBox="1">
          <a:spLocks noChangeArrowheads="1"/>
        </xdr:cNvSpPr>
      </xdr:nvSpPr>
      <xdr:spPr bwMode="auto">
        <a:xfrm>
          <a:off x="7210425" y="7810500"/>
          <a:ext cx="69185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B2</a:t>
          </a:r>
          <a:r>
            <a:rPr lang="ja-JP" altLang="en-US" sz="1100" b="0" i="0" u="none" strike="noStrike" baseline="0">
              <a:solidFill>
                <a:schemeClr val="tx1"/>
              </a:solidFill>
              <a:latin typeface="ＭＳ Ｐゴシック"/>
              <a:ea typeface="ＭＳ Ｐゴシック"/>
            </a:rPr>
            <a:t>軸・</a:t>
          </a:r>
          <a:r>
            <a:rPr lang="en-US" altLang="ja-JP" sz="1100" b="0" i="0" u="none" strike="noStrike" baseline="0">
              <a:solidFill>
                <a:schemeClr val="tx1"/>
              </a:solidFill>
              <a:latin typeface="ＭＳ Ｐゴシック"/>
              <a:ea typeface="ＭＳ Ｐゴシック"/>
            </a:rPr>
            <a:t>B1</a:t>
          </a:r>
          <a:r>
            <a:rPr lang="ja-JP" altLang="en-US" sz="1100" b="0" i="0" u="none" strike="noStrike" baseline="0">
              <a:solidFill>
                <a:schemeClr val="tx1"/>
              </a:solidFill>
              <a:latin typeface="ＭＳ Ｐゴシック"/>
              <a:ea typeface="ＭＳ Ｐゴシック"/>
            </a:rPr>
            <a:t>床</a:t>
          </a:r>
        </a:p>
      </xdr:txBody>
    </xdr:sp>
    <xdr:clientData/>
  </xdr:oneCellAnchor>
  <xdr:twoCellAnchor>
    <xdr:from>
      <xdr:col>23</xdr:col>
      <xdr:colOff>247650</xdr:colOff>
      <xdr:row>30</xdr:row>
      <xdr:rowOff>180975</xdr:rowOff>
    </xdr:from>
    <xdr:to>
      <xdr:col>30</xdr:col>
      <xdr:colOff>457200</xdr:colOff>
      <xdr:row>30</xdr:row>
      <xdr:rowOff>180975</xdr:rowOff>
    </xdr:to>
    <xdr:sp macro="" textlink="">
      <xdr:nvSpPr>
        <xdr:cNvPr id="74" name="Line 88">
          <a:extLst>
            <a:ext uri="{FF2B5EF4-FFF2-40B4-BE49-F238E27FC236}">
              <a16:creationId xmlns:a16="http://schemas.microsoft.com/office/drawing/2014/main" id="{DA698832-D6F7-4380-AD72-3DE359807281}"/>
            </a:ext>
          </a:extLst>
        </xdr:cNvPr>
        <xdr:cNvSpPr>
          <a:spLocks noChangeShapeType="1"/>
        </xdr:cNvSpPr>
      </xdr:nvSpPr>
      <xdr:spPr bwMode="auto">
        <a:xfrm>
          <a:off x="12449175" y="7753350"/>
          <a:ext cx="40100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30</xdr:row>
      <xdr:rowOff>0</xdr:rowOff>
    </xdr:from>
    <xdr:ext cx="1102931" cy="201850"/>
    <xdr:sp macro="" textlink="">
      <xdr:nvSpPr>
        <xdr:cNvPr id="75" name="Text Box 89">
          <a:extLst>
            <a:ext uri="{FF2B5EF4-FFF2-40B4-BE49-F238E27FC236}">
              <a16:creationId xmlns:a16="http://schemas.microsoft.com/office/drawing/2014/main" id="{0DCC3F2E-C60E-46FA-90DC-786979330B13}"/>
            </a:ext>
          </a:extLst>
        </xdr:cNvPr>
        <xdr:cNvSpPr txBox="1">
          <a:spLocks noChangeArrowheads="1"/>
        </xdr:cNvSpPr>
      </xdr:nvSpPr>
      <xdr:spPr bwMode="auto">
        <a:xfrm>
          <a:off x="12820650" y="7572375"/>
          <a:ext cx="11029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B2F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13</xdr:col>
      <xdr:colOff>419100</xdr:colOff>
      <xdr:row>28</xdr:row>
      <xdr:rowOff>190500</xdr:rowOff>
    </xdr:from>
    <xdr:to>
      <xdr:col>13</xdr:col>
      <xdr:colOff>419100</xdr:colOff>
      <xdr:row>31</xdr:row>
      <xdr:rowOff>161925</xdr:rowOff>
    </xdr:to>
    <xdr:sp macro="" textlink="">
      <xdr:nvSpPr>
        <xdr:cNvPr id="76" name="Line 90">
          <a:extLst>
            <a:ext uri="{FF2B5EF4-FFF2-40B4-BE49-F238E27FC236}">
              <a16:creationId xmlns:a16="http://schemas.microsoft.com/office/drawing/2014/main" id="{494CB7DD-D02E-49EE-AC30-4E269CA8EFB7}"/>
            </a:ext>
          </a:extLst>
        </xdr:cNvPr>
        <xdr:cNvSpPr>
          <a:spLocks noChangeShapeType="1"/>
        </xdr:cNvSpPr>
      </xdr:nvSpPr>
      <xdr:spPr bwMode="auto">
        <a:xfrm>
          <a:off x="7191375" y="7286625"/>
          <a:ext cx="0" cy="685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38100</xdr:colOff>
      <xdr:row>28</xdr:row>
      <xdr:rowOff>209550</xdr:rowOff>
    </xdr:from>
    <xdr:to>
      <xdr:col>13</xdr:col>
      <xdr:colOff>38100</xdr:colOff>
      <xdr:row>31</xdr:row>
      <xdr:rowOff>171450</xdr:rowOff>
    </xdr:to>
    <xdr:sp macro="" textlink="">
      <xdr:nvSpPr>
        <xdr:cNvPr id="77" name="Line 91">
          <a:extLst>
            <a:ext uri="{FF2B5EF4-FFF2-40B4-BE49-F238E27FC236}">
              <a16:creationId xmlns:a16="http://schemas.microsoft.com/office/drawing/2014/main" id="{2DCFC8CD-601B-4D2F-A9F1-0DC2FBA550AB}"/>
            </a:ext>
          </a:extLst>
        </xdr:cNvPr>
        <xdr:cNvSpPr>
          <a:spLocks noChangeShapeType="1"/>
        </xdr:cNvSpPr>
      </xdr:nvSpPr>
      <xdr:spPr bwMode="auto">
        <a:xfrm>
          <a:off x="6810375" y="7305675"/>
          <a:ext cx="0" cy="6762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18</xdr:col>
      <xdr:colOff>123825</xdr:colOff>
      <xdr:row>24</xdr:row>
      <xdr:rowOff>190500</xdr:rowOff>
    </xdr:from>
    <xdr:to>
      <xdr:col>18</xdr:col>
      <xdr:colOff>505691</xdr:colOff>
      <xdr:row>25</xdr:row>
      <xdr:rowOff>228599</xdr:rowOff>
    </xdr:to>
    <xdr:sp macro="" textlink="">
      <xdr:nvSpPr>
        <xdr:cNvPr id="78" name="Text Box 92">
          <a:extLst>
            <a:ext uri="{FF2B5EF4-FFF2-40B4-BE49-F238E27FC236}">
              <a16:creationId xmlns:a16="http://schemas.microsoft.com/office/drawing/2014/main" id="{C63038E7-9270-4E36-8E73-5EFD3B56DE39}"/>
            </a:ext>
          </a:extLst>
        </xdr:cNvPr>
        <xdr:cNvSpPr txBox="1">
          <a:spLocks noChangeArrowheads="1"/>
        </xdr:cNvSpPr>
      </xdr:nvSpPr>
      <xdr:spPr bwMode="auto">
        <a:xfrm>
          <a:off x="9610725" y="6334125"/>
          <a:ext cx="381866" cy="276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床</a:t>
          </a:r>
        </a:p>
      </xdr:txBody>
    </xdr:sp>
    <xdr:clientData/>
  </xdr:twoCellAnchor>
  <xdr:oneCellAnchor>
    <xdr:from>
      <xdr:col>18</xdr:col>
      <xdr:colOff>342900</xdr:colOff>
      <xdr:row>24</xdr:row>
      <xdr:rowOff>0</xdr:rowOff>
    </xdr:from>
    <xdr:ext cx="230063" cy="201850"/>
    <xdr:sp macro="" textlink="">
      <xdr:nvSpPr>
        <xdr:cNvPr id="79" name="Text Box 93">
          <a:extLst>
            <a:ext uri="{FF2B5EF4-FFF2-40B4-BE49-F238E27FC236}">
              <a16:creationId xmlns:a16="http://schemas.microsoft.com/office/drawing/2014/main" id="{47F356AE-3383-49EF-9381-35EE723FC210}"/>
            </a:ext>
          </a:extLst>
        </xdr:cNvPr>
        <xdr:cNvSpPr txBox="1">
          <a:spLocks noChangeArrowheads="1"/>
        </xdr:cNvSpPr>
      </xdr:nvSpPr>
      <xdr:spPr bwMode="auto">
        <a:xfrm>
          <a:off x="9829800" y="614362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152400</xdr:colOff>
      <xdr:row>23</xdr:row>
      <xdr:rowOff>0</xdr:rowOff>
    </xdr:from>
    <xdr:ext cx="230063" cy="201850"/>
    <xdr:sp macro="" textlink="">
      <xdr:nvSpPr>
        <xdr:cNvPr id="80" name="Text Box 94">
          <a:extLst>
            <a:ext uri="{FF2B5EF4-FFF2-40B4-BE49-F238E27FC236}">
              <a16:creationId xmlns:a16="http://schemas.microsoft.com/office/drawing/2014/main" id="{D1B1C212-03C7-4FDE-9BEC-C0E49BBE4286}"/>
            </a:ext>
          </a:extLst>
        </xdr:cNvPr>
        <xdr:cNvSpPr txBox="1">
          <a:spLocks noChangeArrowheads="1"/>
        </xdr:cNvSpPr>
      </xdr:nvSpPr>
      <xdr:spPr bwMode="auto">
        <a:xfrm>
          <a:off x="10182225" y="590550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1</xdr:col>
      <xdr:colOff>0</xdr:colOff>
      <xdr:row>2</xdr:row>
      <xdr:rowOff>28575</xdr:rowOff>
    </xdr:from>
    <xdr:to>
      <xdr:col>3</xdr:col>
      <xdr:colOff>0</xdr:colOff>
      <xdr:row>5</xdr:row>
      <xdr:rowOff>9525</xdr:rowOff>
    </xdr:to>
    <xdr:sp macro="" textlink="">
      <xdr:nvSpPr>
        <xdr:cNvPr id="81" name="Line 95">
          <a:extLst>
            <a:ext uri="{FF2B5EF4-FFF2-40B4-BE49-F238E27FC236}">
              <a16:creationId xmlns:a16="http://schemas.microsoft.com/office/drawing/2014/main" id="{8DAD538B-993C-4D20-8B9F-DD9EC01D1295}"/>
            </a:ext>
          </a:extLst>
        </xdr:cNvPr>
        <xdr:cNvSpPr>
          <a:spLocks noChangeShapeType="1"/>
        </xdr:cNvSpPr>
      </xdr:nvSpPr>
      <xdr:spPr bwMode="auto">
        <a:xfrm>
          <a:off x="352425" y="752475"/>
          <a:ext cx="99060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9</xdr:row>
      <xdr:rowOff>152400</xdr:rowOff>
    </xdr:from>
    <xdr:to>
      <xdr:col>24</xdr:col>
      <xdr:colOff>457200</xdr:colOff>
      <xdr:row>9</xdr:row>
      <xdr:rowOff>152400</xdr:rowOff>
    </xdr:to>
    <xdr:sp macro="" textlink="">
      <xdr:nvSpPr>
        <xdr:cNvPr id="82" name="Line 102">
          <a:extLst>
            <a:ext uri="{FF2B5EF4-FFF2-40B4-BE49-F238E27FC236}">
              <a16:creationId xmlns:a16="http://schemas.microsoft.com/office/drawing/2014/main" id="{ABA39329-BFF5-4409-9856-2586A0FC92A2}"/>
            </a:ext>
          </a:extLst>
        </xdr:cNvPr>
        <xdr:cNvSpPr>
          <a:spLocks noChangeShapeType="1"/>
        </xdr:cNvSpPr>
      </xdr:nvSpPr>
      <xdr:spPr bwMode="auto">
        <a:xfrm>
          <a:off x="10067925" y="2724150"/>
          <a:ext cx="3133725"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19</xdr:col>
      <xdr:colOff>438150</xdr:colOff>
      <xdr:row>8</xdr:row>
      <xdr:rowOff>169768</xdr:rowOff>
    </xdr:from>
    <xdr:ext cx="2042867" cy="201850"/>
    <xdr:sp macro="" textlink="">
      <xdr:nvSpPr>
        <xdr:cNvPr id="83" name="Text Box 103">
          <a:extLst>
            <a:ext uri="{FF2B5EF4-FFF2-40B4-BE49-F238E27FC236}">
              <a16:creationId xmlns:a16="http://schemas.microsoft.com/office/drawing/2014/main" id="{618C9957-A6F7-448A-9145-1B561DF08A3F}"/>
            </a:ext>
          </a:extLst>
        </xdr:cNvPr>
        <xdr:cNvSpPr txBox="1">
          <a:spLocks noChangeArrowheads="1"/>
        </xdr:cNvSpPr>
      </xdr:nvSpPr>
      <xdr:spPr bwMode="auto">
        <a:xfrm>
          <a:off x="10467975" y="2503393"/>
          <a:ext cx="204286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工事用ｴﾚﾍﾞｰﾀ（能力</a:t>
          </a:r>
          <a:r>
            <a:rPr lang="en-US" altLang="ja-JP" sz="1100" b="0" i="0" u="none" strike="noStrike" baseline="0">
              <a:solidFill>
                <a:srgbClr val="000000"/>
              </a:solidFill>
              <a:latin typeface="ＭＳ Ｐゴシック"/>
              <a:ea typeface="ＭＳ Ｐゴシック"/>
            </a:rPr>
            <a:t>1t</a:t>
          </a:r>
          <a:r>
            <a:rPr lang="ja-JP" altLang="en-US" sz="1100" b="0" i="0" u="none" strike="noStrike" baseline="0">
              <a:solidFill>
                <a:srgbClr val="000000"/>
              </a:solidFill>
              <a:latin typeface="ＭＳ Ｐゴシック"/>
              <a:ea typeface="ＭＳ Ｐゴシック"/>
            </a:rPr>
            <a:t>） 設置期間</a:t>
          </a:r>
        </a:p>
      </xdr:txBody>
    </xdr:sp>
    <xdr:clientData/>
  </xdr:oneCellAnchor>
  <xdr:twoCellAnchor>
    <xdr:from>
      <xdr:col>15</xdr:col>
      <xdr:colOff>247650</xdr:colOff>
      <xdr:row>33</xdr:row>
      <xdr:rowOff>180975</xdr:rowOff>
    </xdr:from>
    <xdr:to>
      <xdr:col>16</xdr:col>
      <xdr:colOff>457200</xdr:colOff>
      <xdr:row>33</xdr:row>
      <xdr:rowOff>180975</xdr:rowOff>
    </xdr:to>
    <xdr:sp macro="" textlink="">
      <xdr:nvSpPr>
        <xdr:cNvPr id="84" name="Line 109">
          <a:extLst>
            <a:ext uri="{FF2B5EF4-FFF2-40B4-BE49-F238E27FC236}">
              <a16:creationId xmlns:a16="http://schemas.microsoft.com/office/drawing/2014/main" id="{9EED0880-7CEC-44D9-A755-CFCB6BEA1ED1}"/>
            </a:ext>
          </a:extLst>
        </xdr:cNvPr>
        <xdr:cNvSpPr>
          <a:spLocks noChangeShapeType="1"/>
        </xdr:cNvSpPr>
      </xdr:nvSpPr>
      <xdr:spPr bwMode="auto">
        <a:xfrm>
          <a:off x="8105775" y="8467725"/>
          <a:ext cx="752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15</xdr:col>
      <xdr:colOff>438150</xdr:colOff>
      <xdr:row>33</xdr:row>
      <xdr:rowOff>0</xdr:rowOff>
    </xdr:from>
    <xdr:ext cx="1204817" cy="201850"/>
    <xdr:sp macro="" textlink="">
      <xdr:nvSpPr>
        <xdr:cNvPr id="85" name="Text Box 110">
          <a:extLst>
            <a:ext uri="{FF2B5EF4-FFF2-40B4-BE49-F238E27FC236}">
              <a16:creationId xmlns:a16="http://schemas.microsoft.com/office/drawing/2014/main" id="{4676C2AD-02A0-4CCD-B842-607C18E8211D}"/>
            </a:ext>
          </a:extLst>
        </xdr:cNvPr>
        <xdr:cNvSpPr txBox="1">
          <a:spLocks noChangeArrowheads="1"/>
        </xdr:cNvSpPr>
      </xdr:nvSpPr>
      <xdr:spPr bwMode="auto">
        <a:xfrm>
          <a:off x="8296275" y="8286750"/>
          <a:ext cx="120481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埋め戻し、親杭引抜</a:t>
          </a:r>
        </a:p>
      </xdr:txBody>
    </xdr:sp>
    <xdr:clientData/>
  </xdr:oneCellAnchor>
  <xdr:oneCellAnchor>
    <xdr:from>
      <xdr:col>13</xdr:col>
      <xdr:colOff>114300</xdr:colOff>
      <xdr:row>32</xdr:row>
      <xdr:rowOff>152400</xdr:rowOff>
    </xdr:from>
    <xdr:ext cx="1146981" cy="201850"/>
    <xdr:sp macro="" textlink="">
      <xdr:nvSpPr>
        <xdr:cNvPr id="86" name="Text Box 111">
          <a:extLst>
            <a:ext uri="{FF2B5EF4-FFF2-40B4-BE49-F238E27FC236}">
              <a16:creationId xmlns:a16="http://schemas.microsoft.com/office/drawing/2014/main" id="{75DEACD9-FA86-4ACB-B717-5BAC49AAD19A}"/>
            </a:ext>
          </a:extLst>
        </xdr:cNvPr>
        <xdr:cNvSpPr txBox="1">
          <a:spLocks noChangeArrowheads="1"/>
        </xdr:cNvSpPr>
      </xdr:nvSpPr>
      <xdr:spPr bwMode="auto">
        <a:xfrm>
          <a:off x="6886575" y="8201025"/>
          <a:ext cx="114698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車路掘削・</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14</xdr:col>
      <xdr:colOff>200025</xdr:colOff>
      <xdr:row>33</xdr:row>
      <xdr:rowOff>171450</xdr:rowOff>
    </xdr:from>
    <xdr:to>
      <xdr:col>15</xdr:col>
      <xdr:colOff>180975</xdr:colOff>
      <xdr:row>33</xdr:row>
      <xdr:rowOff>171450</xdr:rowOff>
    </xdr:to>
    <xdr:sp macro="" textlink="">
      <xdr:nvSpPr>
        <xdr:cNvPr id="87" name="Line 112">
          <a:extLst>
            <a:ext uri="{FF2B5EF4-FFF2-40B4-BE49-F238E27FC236}">
              <a16:creationId xmlns:a16="http://schemas.microsoft.com/office/drawing/2014/main" id="{8667660C-1BDB-401E-AF80-A2BC94750395}"/>
            </a:ext>
          </a:extLst>
        </xdr:cNvPr>
        <xdr:cNvSpPr>
          <a:spLocks noChangeShapeType="1"/>
        </xdr:cNvSpPr>
      </xdr:nvSpPr>
      <xdr:spPr bwMode="auto">
        <a:xfrm>
          <a:off x="7515225" y="8458200"/>
          <a:ext cx="523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21</xdr:col>
      <xdr:colOff>171450</xdr:colOff>
      <xdr:row>17</xdr:row>
      <xdr:rowOff>76200</xdr:rowOff>
    </xdr:from>
    <xdr:to>
      <xdr:col>21</xdr:col>
      <xdr:colOff>400050</xdr:colOff>
      <xdr:row>17</xdr:row>
      <xdr:rowOff>76200</xdr:rowOff>
    </xdr:to>
    <xdr:sp macro="" textlink="">
      <xdr:nvSpPr>
        <xdr:cNvPr id="88" name="Line 119">
          <a:extLst>
            <a:ext uri="{FF2B5EF4-FFF2-40B4-BE49-F238E27FC236}">
              <a16:creationId xmlns:a16="http://schemas.microsoft.com/office/drawing/2014/main" id="{6DC6ED50-729F-42A3-B08B-9A9B22B1346C}"/>
            </a:ext>
          </a:extLst>
        </xdr:cNvPr>
        <xdr:cNvSpPr>
          <a:spLocks noChangeShapeType="1"/>
        </xdr:cNvSpPr>
      </xdr:nvSpPr>
      <xdr:spPr bwMode="auto">
        <a:xfrm>
          <a:off x="11287125" y="4552950"/>
          <a:ext cx="2286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21</xdr:col>
      <xdr:colOff>288571</xdr:colOff>
      <xdr:row>16</xdr:row>
      <xdr:rowOff>98086</xdr:rowOff>
    </xdr:from>
    <xdr:ext cx="247697" cy="201850"/>
    <xdr:sp macro="" textlink="">
      <xdr:nvSpPr>
        <xdr:cNvPr id="89" name="Text Box 120">
          <a:extLst>
            <a:ext uri="{FF2B5EF4-FFF2-40B4-BE49-F238E27FC236}">
              <a16:creationId xmlns:a16="http://schemas.microsoft.com/office/drawing/2014/main" id="{F8B62441-D059-4845-B8E0-0E31643DF935}"/>
            </a:ext>
          </a:extLst>
        </xdr:cNvPr>
        <xdr:cNvSpPr txBox="1">
          <a:spLocks noChangeArrowheads="1"/>
        </xdr:cNvSpPr>
      </xdr:nvSpPr>
      <xdr:spPr bwMode="auto">
        <a:xfrm>
          <a:off x="11404246" y="4336711"/>
          <a:ext cx="24769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R</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26</xdr:col>
      <xdr:colOff>142875</xdr:colOff>
      <xdr:row>16</xdr:row>
      <xdr:rowOff>57150</xdr:rowOff>
    </xdr:from>
    <xdr:to>
      <xdr:col>31</xdr:col>
      <xdr:colOff>57150</xdr:colOff>
      <xdr:row>16</xdr:row>
      <xdr:rowOff>57150</xdr:rowOff>
    </xdr:to>
    <xdr:sp macro="" textlink="">
      <xdr:nvSpPr>
        <xdr:cNvPr id="90" name="Line 128">
          <a:extLst>
            <a:ext uri="{FF2B5EF4-FFF2-40B4-BE49-F238E27FC236}">
              <a16:creationId xmlns:a16="http://schemas.microsoft.com/office/drawing/2014/main" id="{05EC215F-C9BC-47AD-93CE-D1C5A53DE456}"/>
            </a:ext>
          </a:extLst>
        </xdr:cNvPr>
        <xdr:cNvSpPr>
          <a:spLocks noChangeShapeType="1"/>
        </xdr:cNvSpPr>
      </xdr:nvSpPr>
      <xdr:spPr bwMode="auto">
        <a:xfrm>
          <a:off x="13973175" y="4295775"/>
          <a:ext cx="26289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399478</xdr:colOff>
      <xdr:row>15</xdr:row>
      <xdr:rowOff>99740</xdr:rowOff>
    </xdr:from>
    <xdr:ext cx="748603" cy="201850"/>
    <xdr:sp macro="" textlink="">
      <xdr:nvSpPr>
        <xdr:cNvPr id="91" name="Text Box 129">
          <a:extLst>
            <a:ext uri="{FF2B5EF4-FFF2-40B4-BE49-F238E27FC236}">
              <a16:creationId xmlns:a16="http://schemas.microsoft.com/office/drawing/2014/main" id="{B72544EB-7070-4477-AC5C-95C0DC5D8AF4}"/>
            </a:ext>
          </a:extLst>
        </xdr:cNvPr>
        <xdr:cNvSpPr txBox="1">
          <a:spLocks noChangeArrowheads="1"/>
        </xdr:cNvSpPr>
      </xdr:nvSpPr>
      <xdr:spPr bwMode="auto">
        <a:xfrm>
          <a:off x="14772703" y="4100240"/>
          <a:ext cx="74860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RF</a:t>
          </a:r>
          <a:r>
            <a:rPr lang="ja-JP" altLang="en-US" sz="1100" b="0" i="0" u="none" strike="noStrike" baseline="0">
              <a:solidFill>
                <a:srgbClr val="000000"/>
              </a:solidFill>
              <a:latin typeface="ＭＳ Ｐゴシック"/>
              <a:ea typeface="ＭＳ Ｐゴシック"/>
            </a:rPr>
            <a:t>仕上工事</a:t>
          </a:r>
        </a:p>
      </xdr:txBody>
    </xdr:sp>
    <xdr:clientData/>
  </xdr:oneCellAnchor>
  <xdr:twoCellAnchor>
    <xdr:from>
      <xdr:col>16</xdr:col>
      <xdr:colOff>257175</xdr:colOff>
      <xdr:row>23</xdr:row>
      <xdr:rowOff>209550</xdr:rowOff>
    </xdr:from>
    <xdr:to>
      <xdr:col>17</xdr:col>
      <xdr:colOff>152400</xdr:colOff>
      <xdr:row>23</xdr:row>
      <xdr:rowOff>209550</xdr:rowOff>
    </xdr:to>
    <xdr:sp macro="" textlink="">
      <xdr:nvSpPr>
        <xdr:cNvPr id="92" name="Line 132">
          <a:extLst>
            <a:ext uri="{FF2B5EF4-FFF2-40B4-BE49-F238E27FC236}">
              <a16:creationId xmlns:a16="http://schemas.microsoft.com/office/drawing/2014/main" id="{97671B35-F300-4E3C-9D65-DAF831852BC5}"/>
            </a:ext>
          </a:extLst>
        </xdr:cNvPr>
        <xdr:cNvSpPr>
          <a:spLocks noChangeShapeType="1"/>
        </xdr:cNvSpPr>
      </xdr:nvSpPr>
      <xdr:spPr bwMode="auto">
        <a:xfrm>
          <a:off x="8658225" y="6115050"/>
          <a:ext cx="4381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266700</xdr:colOff>
      <xdr:row>22</xdr:row>
      <xdr:rowOff>0</xdr:rowOff>
    </xdr:from>
    <xdr:ext cx="582724" cy="385234"/>
    <xdr:sp macro="" textlink="">
      <xdr:nvSpPr>
        <xdr:cNvPr id="93" name="Text Box 133">
          <a:extLst>
            <a:ext uri="{FF2B5EF4-FFF2-40B4-BE49-F238E27FC236}">
              <a16:creationId xmlns:a16="http://schemas.microsoft.com/office/drawing/2014/main" id="{BACA1296-D506-4560-94CE-6995CE5EF606}"/>
            </a:ext>
          </a:extLst>
        </xdr:cNvPr>
        <xdr:cNvSpPr txBox="1">
          <a:spLocks noChangeArrowheads="1"/>
        </xdr:cNvSpPr>
      </xdr:nvSpPr>
      <xdr:spPr bwMode="auto">
        <a:xfrm>
          <a:off x="8667750" y="56673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oneCellAnchor>
    <xdr:from>
      <xdr:col>17</xdr:col>
      <xdr:colOff>171450</xdr:colOff>
      <xdr:row>20</xdr:row>
      <xdr:rowOff>57150</xdr:rowOff>
    </xdr:from>
    <xdr:ext cx="582724" cy="385234"/>
    <xdr:sp macro="" textlink="">
      <xdr:nvSpPr>
        <xdr:cNvPr id="94" name="Text Box 134">
          <a:extLst>
            <a:ext uri="{FF2B5EF4-FFF2-40B4-BE49-F238E27FC236}">
              <a16:creationId xmlns:a16="http://schemas.microsoft.com/office/drawing/2014/main" id="{117D2277-84A8-47E2-BC68-DF6B5F0C2CED}"/>
            </a:ext>
          </a:extLst>
        </xdr:cNvPr>
        <xdr:cNvSpPr txBox="1">
          <a:spLocks noChangeArrowheads="1"/>
        </xdr:cNvSpPr>
      </xdr:nvSpPr>
      <xdr:spPr bwMode="auto">
        <a:xfrm>
          <a:off x="9115425" y="52482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oneCellAnchor>
    <xdr:from>
      <xdr:col>17</xdr:col>
      <xdr:colOff>342900</xdr:colOff>
      <xdr:row>18</xdr:row>
      <xdr:rowOff>152400</xdr:rowOff>
    </xdr:from>
    <xdr:ext cx="582724" cy="385234"/>
    <xdr:sp macro="" textlink="">
      <xdr:nvSpPr>
        <xdr:cNvPr id="95" name="Text Box 135">
          <a:extLst>
            <a:ext uri="{FF2B5EF4-FFF2-40B4-BE49-F238E27FC236}">
              <a16:creationId xmlns:a16="http://schemas.microsoft.com/office/drawing/2014/main" id="{7B5F6ADB-FE2D-4E59-A57D-F3E0C5D74E7A}"/>
            </a:ext>
          </a:extLst>
        </xdr:cNvPr>
        <xdr:cNvSpPr txBox="1">
          <a:spLocks noChangeArrowheads="1"/>
        </xdr:cNvSpPr>
      </xdr:nvSpPr>
      <xdr:spPr bwMode="auto">
        <a:xfrm>
          <a:off x="9286875" y="48672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17</xdr:col>
      <xdr:colOff>190500</xdr:colOff>
      <xdr:row>21</xdr:row>
      <xdr:rowOff>209550</xdr:rowOff>
    </xdr:from>
    <xdr:to>
      <xdr:col>18</xdr:col>
      <xdr:colOff>19050</xdr:colOff>
      <xdr:row>21</xdr:row>
      <xdr:rowOff>209550</xdr:rowOff>
    </xdr:to>
    <xdr:sp macro="" textlink="">
      <xdr:nvSpPr>
        <xdr:cNvPr id="96" name="Line 136">
          <a:extLst>
            <a:ext uri="{FF2B5EF4-FFF2-40B4-BE49-F238E27FC236}">
              <a16:creationId xmlns:a16="http://schemas.microsoft.com/office/drawing/2014/main" id="{3D57EFA8-8557-4195-BB3B-21527F3C7616}"/>
            </a:ext>
          </a:extLst>
        </xdr:cNvPr>
        <xdr:cNvSpPr>
          <a:spLocks noChangeShapeType="1"/>
        </xdr:cNvSpPr>
      </xdr:nvSpPr>
      <xdr:spPr bwMode="auto">
        <a:xfrm>
          <a:off x="9134475" y="5638800"/>
          <a:ext cx="371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18</xdr:col>
      <xdr:colOff>28575</xdr:colOff>
      <xdr:row>20</xdr:row>
      <xdr:rowOff>66675</xdr:rowOff>
    </xdr:from>
    <xdr:to>
      <xdr:col>18</xdr:col>
      <xdr:colOff>304800</xdr:colOff>
      <xdr:row>20</xdr:row>
      <xdr:rowOff>66675</xdr:rowOff>
    </xdr:to>
    <xdr:sp macro="" textlink="">
      <xdr:nvSpPr>
        <xdr:cNvPr id="97" name="Line 137">
          <a:extLst>
            <a:ext uri="{FF2B5EF4-FFF2-40B4-BE49-F238E27FC236}">
              <a16:creationId xmlns:a16="http://schemas.microsoft.com/office/drawing/2014/main" id="{C0B6E26B-D5FF-4408-AD3F-5AADE1D715DA}"/>
            </a:ext>
          </a:extLst>
        </xdr:cNvPr>
        <xdr:cNvSpPr>
          <a:spLocks noChangeShapeType="1"/>
        </xdr:cNvSpPr>
      </xdr:nvSpPr>
      <xdr:spPr bwMode="auto">
        <a:xfrm>
          <a:off x="9515475" y="5257800"/>
          <a:ext cx="2762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18</xdr:col>
      <xdr:colOff>152400</xdr:colOff>
      <xdr:row>17</xdr:row>
      <xdr:rowOff>0</xdr:rowOff>
    </xdr:from>
    <xdr:ext cx="582724" cy="385234"/>
    <xdr:sp macro="" textlink="">
      <xdr:nvSpPr>
        <xdr:cNvPr id="98" name="Text Box 138">
          <a:extLst>
            <a:ext uri="{FF2B5EF4-FFF2-40B4-BE49-F238E27FC236}">
              <a16:creationId xmlns:a16="http://schemas.microsoft.com/office/drawing/2014/main" id="{557A336C-BCD8-487F-A01E-360FB406A410}"/>
            </a:ext>
          </a:extLst>
        </xdr:cNvPr>
        <xdr:cNvSpPr txBox="1">
          <a:spLocks noChangeArrowheads="1"/>
        </xdr:cNvSpPr>
      </xdr:nvSpPr>
      <xdr:spPr bwMode="auto">
        <a:xfrm>
          <a:off x="9639300" y="44767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18</xdr:col>
      <xdr:colOff>333375</xdr:colOff>
      <xdr:row>18</xdr:row>
      <xdr:rowOff>180975</xdr:rowOff>
    </xdr:from>
    <xdr:to>
      <xdr:col>19</xdr:col>
      <xdr:colOff>171450</xdr:colOff>
      <xdr:row>18</xdr:row>
      <xdr:rowOff>190500</xdr:rowOff>
    </xdr:to>
    <xdr:sp macro="" textlink="">
      <xdr:nvSpPr>
        <xdr:cNvPr id="99" name="Line 139">
          <a:extLst>
            <a:ext uri="{FF2B5EF4-FFF2-40B4-BE49-F238E27FC236}">
              <a16:creationId xmlns:a16="http://schemas.microsoft.com/office/drawing/2014/main" id="{198C6389-DCF2-43AA-80F5-CD801A1215AF}"/>
            </a:ext>
          </a:extLst>
        </xdr:cNvPr>
        <xdr:cNvSpPr>
          <a:spLocks noChangeShapeType="1"/>
        </xdr:cNvSpPr>
      </xdr:nvSpPr>
      <xdr:spPr bwMode="auto">
        <a:xfrm flipV="1">
          <a:off x="9820275" y="4895850"/>
          <a:ext cx="3810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18</xdr:col>
      <xdr:colOff>457200</xdr:colOff>
      <xdr:row>15</xdr:row>
      <xdr:rowOff>57150</xdr:rowOff>
    </xdr:from>
    <xdr:ext cx="582724" cy="385234"/>
    <xdr:sp macro="" textlink="">
      <xdr:nvSpPr>
        <xdr:cNvPr id="100" name="Text Box 140">
          <a:extLst>
            <a:ext uri="{FF2B5EF4-FFF2-40B4-BE49-F238E27FC236}">
              <a16:creationId xmlns:a16="http://schemas.microsoft.com/office/drawing/2014/main" id="{00565D7F-9A29-4C02-81F0-1CD83AD2B0EA}"/>
            </a:ext>
          </a:extLst>
        </xdr:cNvPr>
        <xdr:cNvSpPr txBox="1">
          <a:spLocks noChangeArrowheads="1"/>
        </xdr:cNvSpPr>
      </xdr:nvSpPr>
      <xdr:spPr bwMode="auto">
        <a:xfrm>
          <a:off x="9944100" y="40576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19</xdr:col>
      <xdr:colOff>171450</xdr:colOff>
      <xdr:row>17</xdr:row>
      <xdr:rowOff>28575</xdr:rowOff>
    </xdr:from>
    <xdr:to>
      <xdr:col>20</xdr:col>
      <xdr:colOff>9525</xdr:colOff>
      <xdr:row>17</xdr:row>
      <xdr:rowOff>28575</xdr:rowOff>
    </xdr:to>
    <xdr:sp macro="" textlink="">
      <xdr:nvSpPr>
        <xdr:cNvPr id="101" name="Line 141">
          <a:extLst>
            <a:ext uri="{FF2B5EF4-FFF2-40B4-BE49-F238E27FC236}">
              <a16:creationId xmlns:a16="http://schemas.microsoft.com/office/drawing/2014/main" id="{9D653408-FC70-42EF-BF04-5814561DD2A3}"/>
            </a:ext>
          </a:extLst>
        </xdr:cNvPr>
        <xdr:cNvSpPr>
          <a:spLocks noChangeShapeType="1"/>
        </xdr:cNvSpPr>
      </xdr:nvSpPr>
      <xdr:spPr bwMode="auto">
        <a:xfrm>
          <a:off x="10201275" y="4505325"/>
          <a:ext cx="3810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19</xdr:col>
      <xdr:colOff>342900</xdr:colOff>
      <xdr:row>13</xdr:row>
      <xdr:rowOff>0</xdr:rowOff>
    </xdr:from>
    <xdr:ext cx="582724" cy="385234"/>
    <xdr:sp macro="" textlink="">
      <xdr:nvSpPr>
        <xdr:cNvPr id="102" name="Text Box 142">
          <a:extLst>
            <a:ext uri="{FF2B5EF4-FFF2-40B4-BE49-F238E27FC236}">
              <a16:creationId xmlns:a16="http://schemas.microsoft.com/office/drawing/2014/main" id="{3524CAE9-625E-4595-ACC0-FBB049E41495}"/>
            </a:ext>
          </a:extLst>
        </xdr:cNvPr>
        <xdr:cNvSpPr txBox="1">
          <a:spLocks noChangeArrowheads="1"/>
        </xdr:cNvSpPr>
      </xdr:nvSpPr>
      <xdr:spPr bwMode="auto">
        <a:xfrm>
          <a:off x="10372725" y="35242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20</xdr:col>
      <xdr:colOff>152400</xdr:colOff>
      <xdr:row>14</xdr:row>
      <xdr:rowOff>190500</xdr:rowOff>
    </xdr:from>
    <xdr:to>
      <xdr:col>20</xdr:col>
      <xdr:colOff>400050</xdr:colOff>
      <xdr:row>14</xdr:row>
      <xdr:rowOff>190500</xdr:rowOff>
    </xdr:to>
    <xdr:sp macro="" textlink="">
      <xdr:nvSpPr>
        <xdr:cNvPr id="103" name="Line 143">
          <a:extLst>
            <a:ext uri="{FF2B5EF4-FFF2-40B4-BE49-F238E27FC236}">
              <a16:creationId xmlns:a16="http://schemas.microsoft.com/office/drawing/2014/main" id="{5B8ABA6F-0F23-49E6-8E1D-85E05B9D796F}"/>
            </a:ext>
          </a:extLst>
        </xdr:cNvPr>
        <xdr:cNvSpPr>
          <a:spLocks noChangeShapeType="1"/>
        </xdr:cNvSpPr>
      </xdr:nvSpPr>
      <xdr:spPr bwMode="auto">
        <a:xfrm>
          <a:off x="10725150" y="3952875"/>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20</xdr:col>
      <xdr:colOff>304800</xdr:colOff>
      <xdr:row>12</xdr:row>
      <xdr:rowOff>0</xdr:rowOff>
    </xdr:from>
    <xdr:ext cx="653256" cy="385234"/>
    <xdr:sp macro="" textlink="">
      <xdr:nvSpPr>
        <xdr:cNvPr id="104" name="Text Box 144">
          <a:extLst>
            <a:ext uri="{FF2B5EF4-FFF2-40B4-BE49-F238E27FC236}">
              <a16:creationId xmlns:a16="http://schemas.microsoft.com/office/drawing/2014/main" id="{B690FE98-B528-42F4-AEB2-B28EF5AF461A}"/>
            </a:ext>
          </a:extLst>
        </xdr:cNvPr>
        <xdr:cNvSpPr txBox="1">
          <a:spLocks noChangeArrowheads="1"/>
        </xdr:cNvSpPr>
      </xdr:nvSpPr>
      <xdr:spPr bwMode="auto">
        <a:xfrm>
          <a:off x="10877550" y="3286125"/>
          <a:ext cx="653256"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節（搭屋）</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21</xdr:col>
      <xdr:colOff>47625</xdr:colOff>
      <xdr:row>13</xdr:row>
      <xdr:rowOff>209550</xdr:rowOff>
    </xdr:from>
    <xdr:to>
      <xdr:col>21</xdr:col>
      <xdr:colOff>295275</xdr:colOff>
      <xdr:row>13</xdr:row>
      <xdr:rowOff>209550</xdr:rowOff>
    </xdr:to>
    <xdr:sp macro="" textlink="">
      <xdr:nvSpPr>
        <xdr:cNvPr id="105" name="Line 145">
          <a:extLst>
            <a:ext uri="{FF2B5EF4-FFF2-40B4-BE49-F238E27FC236}">
              <a16:creationId xmlns:a16="http://schemas.microsoft.com/office/drawing/2014/main" id="{2D1F2A77-A7EE-4C81-A141-99F3FA3771D2}"/>
            </a:ext>
          </a:extLst>
        </xdr:cNvPr>
        <xdr:cNvSpPr>
          <a:spLocks noChangeShapeType="1"/>
        </xdr:cNvSpPr>
      </xdr:nvSpPr>
      <xdr:spPr bwMode="auto">
        <a:xfrm>
          <a:off x="11163300" y="3733800"/>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18</xdr:col>
      <xdr:colOff>200025</xdr:colOff>
      <xdr:row>25</xdr:row>
      <xdr:rowOff>180975</xdr:rowOff>
    </xdr:from>
    <xdr:to>
      <xdr:col>18</xdr:col>
      <xdr:colOff>342900</xdr:colOff>
      <xdr:row>25</xdr:row>
      <xdr:rowOff>180975</xdr:rowOff>
    </xdr:to>
    <xdr:sp macro="" textlink="">
      <xdr:nvSpPr>
        <xdr:cNvPr id="106" name="Line 146">
          <a:extLst>
            <a:ext uri="{FF2B5EF4-FFF2-40B4-BE49-F238E27FC236}">
              <a16:creationId xmlns:a16="http://schemas.microsoft.com/office/drawing/2014/main" id="{78057DB2-C10D-4B74-9E4C-7F79D6342DE6}"/>
            </a:ext>
          </a:extLst>
        </xdr:cNvPr>
        <xdr:cNvSpPr>
          <a:spLocks noChangeShapeType="1"/>
        </xdr:cNvSpPr>
      </xdr:nvSpPr>
      <xdr:spPr bwMode="auto">
        <a:xfrm>
          <a:off x="9686925" y="6562725"/>
          <a:ext cx="142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19050</xdr:colOff>
      <xdr:row>34</xdr:row>
      <xdr:rowOff>219075</xdr:rowOff>
    </xdr:from>
    <xdr:to>
      <xdr:col>18</xdr:col>
      <xdr:colOff>228600</xdr:colOff>
      <xdr:row>34</xdr:row>
      <xdr:rowOff>219075</xdr:rowOff>
    </xdr:to>
    <xdr:sp macro="" textlink="">
      <xdr:nvSpPr>
        <xdr:cNvPr id="107" name="Line 147">
          <a:extLst>
            <a:ext uri="{FF2B5EF4-FFF2-40B4-BE49-F238E27FC236}">
              <a16:creationId xmlns:a16="http://schemas.microsoft.com/office/drawing/2014/main" id="{0D4542BF-361C-49F3-AD29-036117BB0D34}"/>
            </a:ext>
          </a:extLst>
        </xdr:cNvPr>
        <xdr:cNvSpPr>
          <a:spLocks noChangeShapeType="1"/>
        </xdr:cNvSpPr>
      </xdr:nvSpPr>
      <xdr:spPr bwMode="auto">
        <a:xfrm>
          <a:off x="8963025" y="8743950"/>
          <a:ext cx="752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304800</xdr:colOff>
      <xdr:row>34</xdr:row>
      <xdr:rowOff>57150</xdr:rowOff>
    </xdr:from>
    <xdr:ext cx="1654427" cy="201850"/>
    <xdr:sp macro="" textlink="">
      <xdr:nvSpPr>
        <xdr:cNvPr id="108" name="Text Box 148">
          <a:extLst>
            <a:ext uri="{FF2B5EF4-FFF2-40B4-BE49-F238E27FC236}">
              <a16:creationId xmlns:a16="http://schemas.microsoft.com/office/drawing/2014/main" id="{A154F392-4D12-4E58-BBAB-43C044EDA7CA}"/>
            </a:ext>
          </a:extLst>
        </xdr:cNvPr>
        <xdr:cNvSpPr txBox="1">
          <a:spLocks noChangeArrowheads="1"/>
        </xdr:cNvSpPr>
      </xdr:nvSpPr>
      <xdr:spPr bwMode="auto">
        <a:xfrm>
          <a:off x="8705850" y="8582025"/>
          <a:ext cx="165442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油タンク・換気棟根切、</a:t>
          </a:r>
          <a:r>
            <a:rPr lang="ja-JP" altLang="en-US" sz="1100" b="0" i="0" u="none" strike="noStrike" baseline="0">
              <a:solidFill>
                <a:schemeClr val="tx1"/>
              </a:solidFill>
              <a:latin typeface="ＭＳ Ｐゴシック"/>
              <a:ea typeface="ＭＳ Ｐゴシック"/>
            </a:rPr>
            <a:t>躯体</a:t>
          </a:r>
        </a:p>
      </xdr:txBody>
    </xdr:sp>
    <xdr:clientData/>
  </xdr:oneCellAnchor>
  <xdr:twoCellAnchor>
    <xdr:from>
      <xdr:col>16</xdr:col>
      <xdr:colOff>133350</xdr:colOff>
      <xdr:row>31</xdr:row>
      <xdr:rowOff>209550</xdr:rowOff>
    </xdr:from>
    <xdr:to>
      <xdr:col>17</xdr:col>
      <xdr:colOff>428625</xdr:colOff>
      <xdr:row>31</xdr:row>
      <xdr:rowOff>209550</xdr:rowOff>
    </xdr:to>
    <xdr:sp macro="" textlink="">
      <xdr:nvSpPr>
        <xdr:cNvPr id="109" name="Line 150">
          <a:extLst>
            <a:ext uri="{FF2B5EF4-FFF2-40B4-BE49-F238E27FC236}">
              <a16:creationId xmlns:a16="http://schemas.microsoft.com/office/drawing/2014/main" id="{64982E56-B169-4E9B-82B9-4435B656A048}"/>
            </a:ext>
          </a:extLst>
        </xdr:cNvPr>
        <xdr:cNvSpPr>
          <a:spLocks noChangeShapeType="1"/>
        </xdr:cNvSpPr>
      </xdr:nvSpPr>
      <xdr:spPr bwMode="auto">
        <a:xfrm>
          <a:off x="8534400" y="8020050"/>
          <a:ext cx="8382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342900</xdr:colOff>
      <xdr:row>31</xdr:row>
      <xdr:rowOff>0</xdr:rowOff>
    </xdr:from>
    <xdr:ext cx="300595" cy="201850"/>
    <xdr:sp macro="" textlink="">
      <xdr:nvSpPr>
        <xdr:cNvPr id="110" name="Text Box 151">
          <a:extLst>
            <a:ext uri="{FF2B5EF4-FFF2-40B4-BE49-F238E27FC236}">
              <a16:creationId xmlns:a16="http://schemas.microsoft.com/office/drawing/2014/main" id="{A12B49C0-BD36-4F0D-A8E5-C913186B56A8}"/>
            </a:ext>
          </a:extLst>
        </xdr:cNvPr>
        <xdr:cNvSpPr txBox="1">
          <a:spLocks noChangeArrowheads="1"/>
        </xdr:cNvSpPr>
      </xdr:nvSpPr>
      <xdr:spPr bwMode="auto">
        <a:xfrm>
          <a:off x="8743950" y="7810500"/>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chemeClr val="tx1"/>
              </a:solidFill>
              <a:latin typeface="ＭＳ Ｐゴシック"/>
              <a:ea typeface="ＭＳ Ｐゴシック"/>
            </a:rPr>
            <a:t>車路</a:t>
          </a:r>
        </a:p>
      </xdr:txBody>
    </xdr:sp>
    <xdr:clientData/>
  </xdr:oneCellAnchor>
  <xdr:twoCellAnchor>
    <xdr:from>
      <xdr:col>6</xdr:col>
      <xdr:colOff>342900</xdr:colOff>
      <xdr:row>8</xdr:row>
      <xdr:rowOff>171450</xdr:rowOff>
    </xdr:from>
    <xdr:to>
      <xdr:col>18</xdr:col>
      <xdr:colOff>428625</xdr:colOff>
      <xdr:row>8</xdr:row>
      <xdr:rowOff>171450</xdr:rowOff>
    </xdr:to>
    <xdr:sp macro="" textlink="">
      <xdr:nvSpPr>
        <xdr:cNvPr id="111" name="Line 154">
          <a:extLst>
            <a:ext uri="{FF2B5EF4-FFF2-40B4-BE49-F238E27FC236}">
              <a16:creationId xmlns:a16="http://schemas.microsoft.com/office/drawing/2014/main" id="{E5C12B9D-13D4-4C92-BA50-8970C1A13836}"/>
            </a:ext>
          </a:extLst>
        </xdr:cNvPr>
        <xdr:cNvSpPr>
          <a:spLocks noChangeShapeType="1"/>
        </xdr:cNvSpPr>
      </xdr:nvSpPr>
      <xdr:spPr bwMode="auto">
        <a:xfrm flipV="1">
          <a:off x="3314700" y="2505075"/>
          <a:ext cx="6600825"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editAs="oneCell">
    <xdr:from>
      <xdr:col>7</xdr:col>
      <xdr:colOff>19050</xdr:colOff>
      <xdr:row>7</xdr:row>
      <xdr:rowOff>179292</xdr:rowOff>
    </xdr:from>
    <xdr:to>
      <xdr:col>9</xdr:col>
      <xdr:colOff>338571</xdr:colOff>
      <xdr:row>8</xdr:row>
      <xdr:rowOff>150719</xdr:rowOff>
    </xdr:to>
    <xdr:sp macro="" textlink="">
      <xdr:nvSpPr>
        <xdr:cNvPr id="112" name="Text Box 155">
          <a:extLst>
            <a:ext uri="{FF2B5EF4-FFF2-40B4-BE49-F238E27FC236}">
              <a16:creationId xmlns:a16="http://schemas.microsoft.com/office/drawing/2014/main" id="{CCDFD8F1-8641-4291-AC04-5D28A52405C5}"/>
            </a:ext>
          </a:extLst>
        </xdr:cNvPr>
        <xdr:cNvSpPr txBox="1">
          <a:spLocks noChangeArrowheads="1"/>
        </xdr:cNvSpPr>
      </xdr:nvSpPr>
      <xdr:spPr bwMode="auto">
        <a:xfrm>
          <a:off x="3533775" y="2274792"/>
          <a:ext cx="1405371" cy="20955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80t</a:t>
          </a:r>
          <a:r>
            <a:rPr lang="ja-JP" altLang="en-US" sz="1100" b="0" i="0" u="none" strike="noStrike" baseline="0">
              <a:solidFill>
                <a:srgbClr val="000000"/>
              </a:solidFill>
              <a:latin typeface="ＭＳ Ｐゴシック"/>
              <a:ea typeface="ＭＳ Ｐゴシック"/>
            </a:rPr>
            <a:t>クレーン 設置期間</a:t>
          </a:r>
        </a:p>
      </xdr:txBody>
    </xdr:sp>
    <xdr:clientData/>
  </xdr:twoCellAnchor>
  <xdr:twoCellAnchor>
    <xdr:from>
      <xdr:col>12</xdr:col>
      <xdr:colOff>0</xdr:colOff>
      <xdr:row>40</xdr:row>
      <xdr:rowOff>133350</xdr:rowOff>
    </xdr:from>
    <xdr:to>
      <xdr:col>12</xdr:col>
      <xdr:colOff>0</xdr:colOff>
      <xdr:row>40</xdr:row>
      <xdr:rowOff>133350</xdr:rowOff>
    </xdr:to>
    <xdr:sp macro="" textlink="">
      <xdr:nvSpPr>
        <xdr:cNvPr id="113" name="Line 156">
          <a:extLst>
            <a:ext uri="{FF2B5EF4-FFF2-40B4-BE49-F238E27FC236}">
              <a16:creationId xmlns:a16="http://schemas.microsoft.com/office/drawing/2014/main" id="{92AC0FBA-4A6C-494C-9305-5B52A09669AA}"/>
            </a:ext>
          </a:extLst>
        </xdr:cNvPr>
        <xdr:cNvSpPr>
          <a:spLocks noChangeShapeType="1"/>
        </xdr:cNvSpPr>
      </xdr:nvSpPr>
      <xdr:spPr bwMode="auto">
        <a:xfrm>
          <a:off x="6229350" y="10353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37</xdr:row>
      <xdr:rowOff>152400</xdr:rowOff>
    </xdr:from>
    <xdr:to>
      <xdr:col>32</xdr:col>
      <xdr:colOff>0</xdr:colOff>
      <xdr:row>37</xdr:row>
      <xdr:rowOff>152400</xdr:rowOff>
    </xdr:to>
    <xdr:sp macro="" textlink="">
      <xdr:nvSpPr>
        <xdr:cNvPr id="114" name="Line 157">
          <a:extLst>
            <a:ext uri="{FF2B5EF4-FFF2-40B4-BE49-F238E27FC236}">
              <a16:creationId xmlns:a16="http://schemas.microsoft.com/office/drawing/2014/main" id="{2F049B0D-41F7-4D38-AFA7-524A9ADED031}"/>
            </a:ext>
          </a:extLst>
        </xdr:cNvPr>
        <xdr:cNvSpPr>
          <a:spLocks noChangeShapeType="1"/>
        </xdr:cNvSpPr>
      </xdr:nvSpPr>
      <xdr:spPr bwMode="auto">
        <a:xfrm>
          <a:off x="5695950" y="9458325"/>
          <a:ext cx="11391900"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21</xdr:col>
      <xdr:colOff>342900</xdr:colOff>
      <xdr:row>36</xdr:row>
      <xdr:rowOff>152400</xdr:rowOff>
    </xdr:from>
    <xdr:ext cx="864852" cy="201850"/>
    <xdr:sp macro="" textlink="">
      <xdr:nvSpPr>
        <xdr:cNvPr id="115" name="Text Box 158">
          <a:extLst>
            <a:ext uri="{FF2B5EF4-FFF2-40B4-BE49-F238E27FC236}">
              <a16:creationId xmlns:a16="http://schemas.microsoft.com/office/drawing/2014/main" id="{FCC8D9B1-6A06-4185-AAEC-F6046E702507}"/>
            </a:ext>
          </a:extLst>
        </xdr:cNvPr>
        <xdr:cNvSpPr txBox="1">
          <a:spLocks noChangeArrowheads="1"/>
        </xdr:cNvSpPr>
      </xdr:nvSpPr>
      <xdr:spPr bwMode="auto">
        <a:xfrm>
          <a:off x="11458575" y="91535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機械設備工事</a:t>
          </a:r>
        </a:p>
      </xdr:txBody>
    </xdr:sp>
    <xdr:clientData/>
  </xdr:oneCellAnchor>
  <xdr:twoCellAnchor>
    <xdr:from>
      <xdr:col>27</xdr:col>
      <xdr:colOff>371475</xdr:colOff>
      <xdr:row>39</xdr:row>
      <xdr:rowOff>133350</xdr:rowOff>
    </xdr:from>
    <xdr:to>
      <xdr:col>31</xdr:col>
      <xdr:colOff>457200</xdr:colOff>
      <xdr:row>39</xdr:row>
      <xdr:rowOff>133350</xdr:rowOff>
    </xdr:to>
    <xdr:sp macro="" textlink="">
      <xdr:nvSpPr>
        <xdr:cNvPr id="116" name="Line 159">
          <a:extLst>
            <a:ext uri="{FF2B5EF4-FFF2-40B4-BE49-F238E27FC236}">
              <a16:creationId xmlns:a16="http://schemas.microsoft.com/office/drawing/2014/main" id="{C275AA80-3166-412B-AF1D-458FD8251D87}"/>
            </a:ext>
          </a:extLst>
        </xdr:cNvPr>
        <xdr:cNvSpPr>
          <a:spLocks noChangeShapeType="1"/>
        </xdr:cNvSpPr>
      </xdr:nvSpPr>
      <xdr:spPr bwMode="auto">
        <a:xfrm>
          <a:off x="14744700" y="10048875"/>
          <a:ext cx="22574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29</xdr:col>
      <xdr:colOff>323850</xdr:colOff>
      <xdr:row>38</xdr:row>
      <xdr:rowOff>133350</xdr:rowOff>
    </xdr:from>
    <xdr:ext cx="582724" cy="201850"/>
    <xdr:sp macro="" textlink="">
      <xdr:nvSpPr>
        <xdr:cNvPr id="117" name="Text Box 160">
          <a:extLst>
            <a:ext uri="{FF2B5EF4-FFF2-40B4-BE49-F238E27FC236}">
              <a16:creationId xmlns:a16="http://schemas.microsoft.com/office/drawing/2014/main" id="{2C06CFA6-7033-42BB-B2C7-D4B051995808}"/>
            </a:ext>
          </a:extLst>
        </xdr:cNvPr>
        <xdr:cNvSpPr txBox="1">
          <a:spLocks noChangeArrowheads="1"/>
        </xdr:cNvSpPr>
      </xdr:nvSpPr>
      <xdr:spPr bwMode="auto">
        <a:xfrm>
          <a:off x="15782925" y="97440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twoCellAnchor>
    <xdr:from>
      <xdr:col>12</xdr:col>
      <xdr:colOff>0</xdr:colOff>
      <xdr:row>45</xdr:row>
      <xdr:rowOff>104775</xdr:rowOff>
    </xdr:from>
    <xdr:to>
      <xdr:col>12</xdr:col>
      <xdr:colOff>0</xdr:colOff>
      <xdr:row>45</xdr:row>
      <xdr:rowOff>104775</xdr:rowOff>
    </xdr:to>
    <xdr:sp macro="" textlink="">
      <xdr:nvSpPr>
        <xdr:cNvPr id="118" name="Line 161">
          <a:extLst>
            <a:ext uri="{FF2B5EF4-FFF2-40B4-BE49-F238E27FC236}">
              <a16:creationId xmlns:a16="http://schemas.microsoft.com/office/drawing/2014/main" id="{60A74B1F-3C0A-45E2-9BC8-5124DC4E154C}"/>
            </a:ext>
          </a:extLst>
        </xdr:cNvPr>
        <xdr:cNvSpPr>
          <a:spLocks noChangeShapeType="1"/>
        </xdr:cNvSpPr>
      </xdr:nvSpPr>
      <xdr:spPr bwMode="auto">
        <a:xfrm>
          <a:off x="6229350" y="1184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123825</xdr:rowOff>
    </xdr:from>
    <xdr:to>
      <xdr:col>31</xdr:col>
      <xdr:colOff>200025</xdr:colOff>
      <xdr:row>42</xdr:row>
      <xdr:rowOff>123825</xdr:rowOff>
    </xdr:to>
    <xdr:sp macro="" textlink="">
      <xdr:nvSpPr>
        <xdr:cNvPr id="119" name="Line 162">
          <a:extLst>
            <a:ext uri="{FF2B5EF4-FFF2-40B4-BE49-F238E27FC236}">
              <a16:creationId xmlns:a16="http://schemas.microsoft.com/office/drawing/2014/main" id="{BC36A76D-158E-44AE-A699-823E1B9A641A}"/>
            </a:ext>
          </a:extLst>
        </xdr:cNvPr>
        <xdr:cNvSpPr>
          <a:spLocks noChangeShapeType="1"/>
        </xdr:cNvSpPr>
      </xdr:nvSpPr>
      <xdr:spPr bwMode="auto">
        <a:xfrm>
          <a:off x="5581650" y="10953750"/>
          <a:ext cx="11163300"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21</xdr:col>
      <xdr:colOff>247650</xdr:colOff>
      <xdr:row>41</xdr:row>
      <xdr:rowOff>133350</xdr:rowOff>
    </xdr:from>
    <xdr:ext cx="864852" cy="201850"/>
    <xdr:sp macro="" textlink="">
      <xdr:nvSpPr>
        <xdr:cNvPr id="120" name="Text Box 163">
          <a:extLst>
            <a:ext uri="{FF2B5EF4-FFF2-40B4-BE49-F238E27FC236}">
              <a16:creationId xmlns:a16="http://schemas.microsoft.com/office/drawing/2014/main" id="{F6D298D0-62E4-4883-AC9E-1F9400F4884E}"/>
            </a:ext>
          </a:extLst>
        </xdr:cNvPr>
        <xdr:cNvSpPr txBox="1">
          <a:spLocks noChangeArrowheads="1"/>
        </xdr:cNvSpPr>
      </xdr:nvSpPr>
      <xdr:spPr bwMode="auto">
        <a:xfrm>
          <a:off x="11363325" y="1065847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電気設備工事</a:t>
          </a:r>
        </a:p>
      </xdr:txBody>
    </xdr:sp>
    <xdr:clientData/>
  </xdr:oneCellAnchor>
  <xdr:twoCellAnchor>
    <xdr:from>
      <xdr:col>27</xdr:col>
      <xdr:colOff>371475</xdr:colOff>
      <xdr:row>44</xdr:row>
      <xdr:rowOff>104775</xdr:rowOff>
    </xdr:from>
    <xdr:to>
      <xdr:col>31</xdr:col>
      <xdr:colOff>457200</xdr:colOff>
      <xdr:row>44</xdr:row>
      <xdr:rowOff>104775</xdr:rowOff>
    </xdr:to>
    <xdr:sp macro="" textlink="">
      <xdr:nvSpPr>
        <xdr:cNvPr id="121" name="Line 164">
          <a:extLst>
            <a:ext uri="{FF2B5EF4-FFF2-40B4-BE49-F238E27FC236}">
              <a16:creationId xmlns:a16="http://schemas.microsoft.com/office/drawing/2014/main" id="{A720382F-B1FB-4DC1-B49A-1B3BE0094B1E}"/>
            </a:ext>
          </a:extLst>
        </xdr:cNvPr>
        <xdr:cNvSpPr>
          <a:spLocks noChangeShapeType="1"/>
        </xdr:cNvSpPr>
      </xdr:nvSpPr>
      <xdr:spPr bwMode="auto">
        <a:xfrm>
          <a:off x="14744700" y="11544300"/>
          <a:ext cx="22574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29</xdr:col>
      <xdr:colOff>266700</xdr:colOff>
      <xdr:row>43</xdr:row>
      <xdr:rowOff>133350</xdr:rowOff>
    </xdr:from>
    <xdr:ext cx="582724" cy="201850"/>
    <xdr:sp macro="" textlink="">
      <xdr:nvSpPr>
        <xdr:cNvPr id="122" name="Text Box 165">
          <a:extLst>
            <a:ext uri="{FF2B5EF4-FFF2-40B4-BE49-F238E27FC236}">
              <a16:creationId xmlns:a16="http://schemas.microsoft.com/office/drawing/2014/main" id="{3F54BFB9-B059-4F71-9EB6-39C1C71756C3}"/>
            </a:ext>
          </a:extLst>
        </xdr:cNvPr>
        <xdr:cNvSpPr txBox="1">
          <a:spLocks noChangeArrowheads="1"/>
        </xdr:cNvSpPr>
      </xdr:nvSpPr>
      <xdr:spPr bwMode="auto">
        <a:xfrm>
          <a:off x="15725775" y="112680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oneCellAnchor>
    <xdr:from>
      <xdr:col>29</xdr:col>
      <xdr:colOff>152400</xdr:colOff>
      <xdr:row>41</xdr:row>
      <xdr:rowOff>133350</xdr:rowOff>
    </xdr:from>
    <xdr:ext cx="300595" cy="201850"/>
    <xdr:sp macro="" textlink="">
      <xdr:nvSpPr>
        <xdr:cNvPr id="123" name="Text Box 166">
          <a:extLst>
            <a:ext uri="{FF2B5EF4-FFF2-40B4-BE49-F238E27FC236}">
              <a16:creationId xmlns:a16="http://schemas.microsoft.com/office/drawing/2014/main" id="{ACEB7336-33DC-41E8-929F-2070F60EF3DD}"/>
            </a:ext>
          </a:extLst>
        </xdr:cNvPr>
        <xdr:cNvSpPr txBox="1">
          <a:spLocks noChangeArrowheads="1"/>
        </xdr:cNvSpPr>
      </xdr:nvSpPr>
      <xdr:spPr bwMode="auto">
        <a:xfrm>
          <a:off x="15611475" y="1065847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受電</a:t>
          </a:r>
        </a:p>
      </xdr:txBody>
    </xdr:sp>
    <xdr:clientData/>
  </xdr:oneCellAnchor>
  <xdr:twoCellAnchor>
    <xdr:from>
      <xdr:col>28</xdr:col>
      <xdr:colOff>381000</xdr:colOff>
      <xdr:row>41</xdr:row>
      <xdr:rowOff>180975</xdr:rowOff>
    </xdr:from>
    <xdr:to>
      <xdr:col>29</xdr:col>
      <xdr:colOff>76200</xdr:colOff>
      <xdr:row>42</xdr:row>
      <xdr:rowOff>85725</xdr:rowOff>
    </xdr:to>
    <xdr:sp macro="" textlink="">
      <xdr:nvSpPr>
        <xdr:cNvPr id="124" name="AutoShape 167">
          <a:extLst>
            <a:ext uri="{FF2B5EF4-FFF2-40B4-BE49-F238E27FC236}">
              <a16:creationId xmlns:a16="http://schemas.microsoft.com/office/drawing/2014/main" id="{E7C27ECB-F8E1-4B0A-AEA2-4D5349AECC02}"/>
            </a:ext>
          </a:extLst>
        </xdr:cNvPr>
        <xdr:cNvSpPr>
          <a:spLocks noChangeArrowheads="1"/>
        </xdr:cNvSpPr>
      </xdr:nvSpPr>
      <xdr:spPr bwMode="auto">
        <a:xfrm flipV="1">
          <a:off x="15297150" y="10706100"/>
          <a:ext cx="238125" cy="20955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19</xdr:col>
      <xdr:colOff>247650</xdr:colOff>
      <xdr:row>47</xdr:row>
      <xdr:rowOff>123825</xdr:rowOff>
    </xdr:from>
    <xdr:to>
      <xdr:col>24</xdr:col>
      <xdr:colOff>266700</xdr:colOff>
      <xdr:row>47</xdr:row>
      <xdr:rowOff>123825</xdr:rowOff>
    </xdr:to>
    <xdr:sp macro="" textlink="">
      <xdr:nvSpPr>
        <xdr:cNvPr id="125" name="Line 168">
          <a:extLst>
            <a:ext uri="{FF2B5EF4-FFF2-40B4-BE49-F238E27FC236}">
              <a16:creationId xmlns:a16="http://schemas.microsoft.com/office/drawing/2014/main" id="{CE902230-7DF7-460E-B6CE-49C9FB185648}"/>
            </a:ext>
          </a:extLst>
        </xdr:cNvPr>
        <xdr:cNvSpPr>
          <a:spLocks noChangeShapeType="1"/>
        </xdr:cNvSpPr>
      </xdr:nvSpPr>
      <xdr:spPr bwMode="auto">
        <a:xfrm>
          <a:off x="10277475" y="12477750"/>
          <a:ext cx="2733675"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twoCellAnchor>
    <xdr:from>
      <xdr:col>24</xdr:col>
      <xdr:colOff>276225</xdr:colOff>
      <xdr:row>49</xdr:row>
      <xdr:rowOff>123825</xdr:rowOff>
    </xdr:from>
    <xdr:to>
      <xdr:col>32</xdr:col>
      <xdr:colOff>0</xdr:colOff>
      <xdr:row>49</xdr:row>
      <xdr:rowOff>123825</xdr:rowOff>
    </xdr:to>
    <xdr:sp macro="" textlink="">
      <xdr:nvSpPr>
        <xdr:cNvPr id="126" name="Line 169">
          <a:extLst>
            <a:ext uri="{FF2B5EF4-FFF2-40B4-BE49-F238E27FC236}">
              <a16:creationId xmlns:a16="http://schemas.microsoft.com/office/drawing/2014/main" id="{D0E2CECC-7312-426D-93B9-16205401B722}"/>
            </a:ext>
          </a:extLst>
        </xdr:cNvPr>
        <xdr:cNvSpPr>
          <a:spLocks noChangeShapeType="1"/>
        </xdr:cNvSpPr>
      </xdr:nvSpPr>
      <xdr:spPr bwMode="auto">
        <a:xfrm flipV="1">
          <a:off x="13020675" y="13087350"/>
          <a:ext cx="4067175"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20</xdr:col>
      <xdr:colOff>323850</xdr:colOff>
      <xdr:row>46</xdr:row>
      <xdr:rowOff>114300</xdr:rowOff>
    </xdr:from>
    <xdr:ext cx="968983" cy="201850"/>
    <xdr:sp macro="" textlink="">
      <xdr:nvSpPr>
        <xdr:cNvPr id="127" name="Text Box 170">
          <a:extLst>
            <a:ext uri="{FF2B5EF4-FFF2-40B4-BE49-F238E27FC236}">
              <a16:creationId xmlns:a16="http://schemas.microsoft.com/office/drawing/2014/main" id="{DDCD8A50-6E99-4CBA-86B5-1C337C5C2D35}"/>
            </a:ext>
          </a:extLst>
        </xdr:cNvPr>
        <xdr:cNvSpPr txBox="1">
          <a:spLocks noChangeArrowheads="1"/>
        </xdr:cNvSpPr>
      </xdr:nvSpPr>
      <xdr:spPr bwMode="auto">
        <a:xfrm>
          <a:off x="10896600" y="12163425"/>
          <a:ext cx="96898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非常用</a:t>
          </a:r>
          <a:r>
            <a:rPr lang="en-US" altLang="ja-JP" sz="1100" b="0" i="0" u="none" strike="noStrike" baseline="0">
              <a:solidFill>
                <a:srgbClr val="000000"/>
              </a:solidFill>
              <a:latin typeface="ＭＳ Ｐゴシック"/>
              <a:ea typeface="ＭＳ Ｐゴシック"/>
            </a:rPr>
            <a:t>ELV</a:t>
          </a:r>
          <a:r>
            <a:rPr lang="ja-JP" altLang="en-US" sz="1100" b="0" i="0" u="none" strike="noStrike" baseline="0">
              <a:solidFill>
                <a:srgbClr val="000000"/>
              </a:solidFill>
              <a:latin typeface="ＭＳ Ｐゴシック"/>
              <a:ea typeface="ＭＳ Ｐゴシック"/>
            </a:rPr>
            <a:t>工事</a:t>
          </a:r>
        </a:p>
      </xdr:txBody>
    </xdr:sp>
    <xdr:clientData/>
  </xdr:oneCellAnchor>
  <xdr:oneCellAnchor>
    <xdr:from>
      <xdr:col>28</xdr:col>
      <xdr:colOff>152400</xdr:colOff>
      <xdr:row>48</xdr:row>
      <xdr:rowOff>133350</xdr:rowOff>
    </xdr:from>
    <xdr:ext cx="827919" cy="201850"/>
    <xdr:sp macro="" textlink="">
      <xdr:nvSpPr>
        <xdr:cNvPr id="128" name="Text Box 171">
          <a:extLst>
            <a:ext uri="{FF2B5EF4-FFF2-40B4-BE49-F238E27FC236}">
              <a16:creationId xmlns:a16="http://schemas.microsoft.com/office/drawing/2014/main" id="{D64D9F81-52CD-4002-9A74-B6481BAD25A1}"/>
            </a:ext>
          </a:extLst>
        </xdr:cNvPr>
        <xdr:cNvSpPr txBox="1">
          <a:spLocks noChangeArrowheads="1"/>
        </xdr:cNvSpPr>
      </xdr:nvSpPr>
      <xdr:spPr bwMode="auto">
        <a:xfrm>
          <a:off x="15068550" y="12792075"/>
          <a:ext cx="82791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乗用</a:t>
          </a:r>
          <a:r>
            <a:rPr lang="en-US" altLang="ja-JP" sz="1100" b="0" i="0" u="none" strike="noStrike" baseline="0">
              <a:solidFill>
                <a:srgbClr val="000000"/>
              </a:solidFill>
              <a:latin typeface="ＭＳ Ｐゴシック"/>
              <a:ea typeface="ＭＳ Ｐゴシック"/>
            </a:rPr>
            <a:t>ELV</a:t>
          </a:r>
          <a:r>
            <a:rPr lang="ja-JP" altLang="en-US" sz="1100" b="0" i="0" u="none" strike="noStrike" baseline="0">
              <a:solidFill>
                <a:srgbClr val="000000"/>
              </a:solidFill>
              <a:latin typeface="ＭＳ Ｐゴシック"/>
              <a:ea typeface="ＭＳ Ｐゴシック"/>
            </a:rPr>
            <a:t>工事</a:t>
          </a:r>
        </a:p>
      </xdr:txBody>
    </xdr:sp>
    <xdr:clientData/>
  </xdr:oneCellAnchor>
  <xdr:twoCellAnchor>
    <xdr:from>
      <xdr:col>24</xdr:col>
      <xdr:colOff>295275</xdr:colOff>
      <xdr:row>47</xdr:row>
      <xdr:rowOff>123825</xdr:rowOff>
    </xdr:from>
    <xdr:to>
      <xdr:col>25</xdr:col>
      <xdr:colOff>0</xdr:colOff>
      <xdr:row>47</xdr:row>
      <xdr:rowOff>123825</xdr:rowOff>
    </xdr:to>
    <xdr:sp macro="" textlink="">
      <xdr:nvSpPr>
        <xdr:cNvPr id="129" name="Line 172">
          <a:extLst>
            <a:ext uri="{FF2B5EF4-FFF2-40B4-BE49-F238E27FC236}">
              <a16:creationId xmlns:a16="http://schemas.microsoft.com/office/drawing/2014/main" id="{419120DD-DF03-4444-9665-19BFB07ED79F}"/>
            </a:ext>
          </a:extLst>
        </xdr:cNvPr>
        <xdr:cNvSpPr>
          <a:spLocks noChangeShapeType="1"/>
        </xdr:cNvSpPr>
      </xdr:nvSpPr>
      <xdr:spPr bwMode="auto">
        <a:xfrm>
          <a:off x="13039725" y="12477750"/>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46</xdr:row>
      <xdr:rowOff>114300</xdr:rowOff>
    </xdr:from>
    <xdr:ext cx="1005916" cy="201850"/>
    <xdr:sp macro="" textlink="">
      <xdr:nvSpPr>
        <xdr:cNvPr id="130" name="Text Box 173">
          <a:extLst>
            <a:ext uri="{FF2B5EF4-FFF2-40B4-BE49-F238E27FC236}">
              <a16:creationId xmlns:a16="http://schemas.microsoft.com/office/drawing/2014/main" id="{E5EC2148-2F89-4C68-A262-438841D9CCC9}"/>
            </a:ext>
          </a:extLst>
        </xdr:cNvPr>
        <xdr:cNvSpPr txBox="1">
          <a:spLocks noChangeArrowheads="1"/>
        </xdr:cNvSpPr>
      </xdr:nvSpPr>
      <xdr:spPr bwMode="auto">
        <a:xfrm>
          <a:off x="12820650" y="12163425"/>
          <a:ext cx="100591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検査（仮設使用）</a:t>
          </a:r>
        </a:p>
      </xdr:txBody>
    </xdr:sp>
    <xdr:clientData/>
  </xdr:oneCellAnchor>
  <xdr:oneCellAnchor>
    <xdr:from>
      <xdr:col>32</xdr:col>
      <xdr:colOff>438155</xdr:colOff>
      <xdr:row>39</xdr:row>
      <xdr:rowOff>152400</xdr:rowOff>
    </xdr:from>
    <xdr:ext cx="723788" cy="201850"/>
    <xdr:sp macro="" textlink="">
      <xdr:nvSpPr>
        <xdr:cNvPr id="131" name="Text Box 174">
          <a:extLst>
            <a:ext uri="{FF2B5EF4-FFF2-40B4-BE49-F238E27FC236}">
              <a16:creationId xmlns:a16="http://schemas.microsoft.com/office/drawing/2014/main" id="{C1D940CA-55A5-4136-97F2-26FEC5796643}"/>
            </a:ext>
          </a:extLst>
        </xdr:cNvPr>
        <xdr:cNvSpPr txBox="1">
          <a:spLocks noChangeArrowheads="1"/>
        </xdr:cNvSpPr>
      </xdr:nvSpPr>
      <xdr:spPr bwMode="auto">
        <a:xfrm>
          <a:off x="17526005" y="1006792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285750</xdr:colOff>
      <xdr:row>40</xdr:row>
      <xdr:rowOff>142875</xdr:rowOff>
    </xdr:from>
    <xdr:to>
      <xdr:col>34</xdr:col>
      <xdr:colOff>247650</xdr:colOff>
      <xdr:row>40</xdr:row>
      <xdr:rowOff>142875</xdr:rowOff>
    </xdr:to>
    <xdr:sp macro="" textlink="">
      <xdr:nvSpPr>
        <xdr:cNvPr id="132" name="Line 175">
          <a:extLst>
            <a:ext uri="{FF2B5EF4-FFF2-40B4-BE49-F238E27FC236}">
              <a16:creationId xmlns:a16="http://schemas.microsoft.com/office/drawing/2014/main" id="{5DD3797A-41E4-4774-B0DF-DB2EE59BEFAF}"/>
            </a:ext>
          </a:extLst>
        </xdr:cNvPr>
        <xdr:cNvSpPr>
          <a:spLocks noChangeShapeType="1"/>
        </xdr:cNvSpPr>
      </xdr:nvSpPr>
      <xdr:spPr bwMode="auto">
        <a:xfrm>
          <a:off x="17373600" y="10363200"/>
          <a:ext cx="10477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457205</xdr:colOff>
      <xdr:row>44</xdr:row>
      <xdr:rowOff>171450</xdr:rowOff>
    </xdr:from>
    <xdr:ext cx="723788" cy="201850"/>
    <xdr:sp macro="" textlink="">
      <xdr:nvSpPr>
        <xdr:cNvPr id="133" name="Text Box 176">
          <a:extLst>
            <a:ext uri="{FF2B5EF4-FFF2-40B4-BE49-F238E27FC236}">
              <a16:creationId xmlns:a16="http://schemas.microsoft.com/office/drawing/2014/main" id="{46003705-88B4-4E8D-A0D2-2671A2532304}"/>
            </a:ext>
          </a:extLst>
        </xdr:cNvPr>
        <xdr:cNvSpPr txBox="1">
          <a:spLocks noChangeArrowheads="1"/>
        </xdr:cNvSpPr>
      </xdr:nvSpPr>
      <xdr:spPr bwMode="auto">
        <a:xfrm>
          <a:off x="17545055" y="1161097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295275</xdr:colOff>
      <xdr:row>45</xdr:row>
      <xdr:rowOff>152400</xdr:rowOff>
    </xdr:from>
    <xdr:to>
      <xdr:col>34</xdr:col>
      <xdr:colOff>285750</xdr:colOff>
      <xdr:row>45</xdr:row>
      <xdr:rowOff>152400</xdr:rowOff>
    </xdr:to>
    <xdr:sp macro="" textlink="">
      <xdr:nvSpPr>
        <xdr:cNvPr id="134" name="Line 177">
          <a:extLst>
            <a:ext uri="{FF2B5EF4-FFF2-40B4-BE49-F238E27FC236}">
              <a16:creationId xmlns:a16="http://schemas.microsoft.com/office/drawing/2014/main" id="{65381A1C-ECDA-49E1-821D-D499BB1AA48B}"/>
            </a:ext>
          </a:extLst>
        </xdr:cNvPr>
        <xdr:cNvSpPr>
          <a:spLocks noChangeShapeType="1"/>
        </xdr:cNvSpPr>
      </xdr:nvSpPr>
      <xdr:spPr bwMode="auto">
        <a:xfrm>
          <a:off x="17383125" y="11896725"/>
          <a:ext cx="1076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3</xdr:col>
      <xdr:colOff>504825</xdr:colOff>
      <xdr:row>37</xdr:row>
      <xdr:rowOff>152400</xdr:rowOff>
    </xdr:from>
    <xdr:to>
      <xdr:col>11</xdr:col>
      <xdr:colOff>28575</xdr:colOff>
      <xdr:row>37</xdr:row>
      <xdr:rowOff>152400</xdr:rowOff>
    </xdr:to>
    <xdr:sp macro="" textlink="">
      <xdr:nvSpPr>
        <xdr:cNvPr id="135" name="Line 178">
          <a:extLst>
            <a:ext uri="{FF2B5EF4-FFF2-40B4-BE49-F238E27FC236}">
              <a16:creationId xmlns:a16="http://schemas.microsoft.com/office/drawing/2014/main" id="{62F86C0F-D7C5-438B-8C8C-5B5DECF567C9}"/>
            </a:ext>
          </a:extLst>
        </xdr:cNvPr>
        <xdr:cNvSpPr>
          <a:spLocks noChangeShapeType="1"/>
        </xdr:cNvSpPr>
      </xdr:nvSpPr>
      <xdr:spPr bwMode="auto">
        <a:xfrm>
          <a:off x="1847850" y="9458325"/>
          <a:ext cx="38671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36</xdr:row>
      <xdr:rowOff>152400</xdr:rowOff>
    </xdr:from>
    <xdr:ext cx="300595" cy="201850"/>
    <xdr:sp macro="" textlink="">
      <xdr:nvSpPr>
        <xdr:cNvPr id="136" name="Text Box 179">
          <a:extLst>
            <a:ext uri="{FF2B5EF4-FFF2-40B4-BE49-F238E27FC236}">
              <a16:creationId xmlns:a16="http://schemas.microsoft.com/office/drawing/2014/main" id="{832CB699-8EA9-4B58-897E-773315DE6A3C}"/>
            </a:ext>
          </a:extLst>
        </xdr:cNvPr>
        <xdr:cNvSpPr txBox="1">
          <a:spLocks noChangeArrowheads="1"/>
        </xdr:cNvSpPr>
      </xdr:nvSpPr>
      <xdr:spPr bwMode="auto">
        <a:xfrm>
          <a:off x="2486025" y="9153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3</xdr:col>
      <xdr:colOff>485775</xdr:colOff>
      <xdr:row>42</xdr:row>
      <xdr:rowOff>123825</xdr:rowOff>
    </xdr:from>
    <xdr:to>
      <xdr:col>11</xdr:col>
      <xdr:colOff>0</xdr:colOff>
      <xdr:row>42</xdr:row>
      <xdr:rowOff>123825</xdr:rowOff>
    </xdr:to>
    <xdr:sp macro="" textlink="">
      <xdr:nvSpPr>
        <xdr:cNvPr id="137" name="Line 180">
          <a:extLst>
            <a:ext uri="{FF2B5EF4-FFF2-40B4-BE49-F238E27FC236}">
              <a16:creationId xmlns:a16="http://schemas.microsoft.com/office/drawing/2014/main" id="{A117F2B7-3802-46EB-B869-34680597F4E6}"/>
            </a:ext>
          </a:extLst>
        </xdr:cNvPr>
        <xdr:cNvSpPr>
          <a:spLocks noChangeShapeType="1"/>
        </xdr:cNvSpPr>
      </xdr:nvSpPr>
      <xdr:spPr bwMode="auto">
        <a:xfrm>
          <a:off x="1828800" y="10953750"/>
          <a:ext cx="38576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41</xdr:row>
      <xdr:rowOff>152400</xdr:rowOff>
    </xdr:from>
    <xdr:ext cx="300595" cy="201850"/>
    <xdr:sp macro="" textlink="">
      <xdr:nvSpPr>
        <xdr:cNvPr id="138" name="Text Box 181">
          <a:extLst>
            <a:ext uri="{FF2B5EF4-FFF2-40B4-BE49-F238E27FC236}">
              <a16:creationId xmlns:a16="http://schemas.microsoft.com/office/drawing/2014/main" id="{166A7D86-E600-4ED1-8B46-71605F8BBFCB}"/>
            </a:ext>
          </a:extLst>
        </xdr:cNvPr>
        <xdr:cNvSpPr txBox="1">
          <a:spLocks noChangeArrowheads="1"/>
        </xdr:cNvSpPr>
      </xdr:nvSpPr>
      <xdr:spPr bwMode="auto">
        <a:xfrm>
          <a:off x="2486025" y="10677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3</xdr:col>
      <xdr:colOff>504825</xdr:colOff>
      <xdr:row>47</xdr:row>
      <xdr:rowOff>104775</xdr:rowOff>
    </xdr:from>
    <xdr:to>
      <xdr:col>19</xdr:col>
      <xdr:colOff>219075</xdr:colOff>
      <xdr:row>47</xdr:row>
      <xdr:rowOff>123825</xdr:rowOff>
    </xdr:to>
    <xdr:sp macro="" textlink="">
      <xdr:nvSpPr>
        <xdr:cNvPr id="139" name="Line 182">
          <a:extLst>
            <a:ext uri="{FF2B5EF4-FFF2-40B4-BE49-F238E27FC236}">
              <a16:creationId xmlns:a16="http://schemas.microsoft.com/office/drawing/2014/main" id="{240C3E38-7F77-470B-8848-2160FBA59F5D}"/>
            </a:ext>
          </a:extLst>
        </xdr:cNvPr>
        <xdr:cNvSpPr>
          <a:spLocks noChangeShapeType="1"/>
        </xdr:cNvSpPr>
      </xdr:nvSpPr>
      <xdr:spPr bwMode="auto">
        <a:xfrm>
          <a:off x="1847850" y="12458700"/>
          <a:ext cx="8401050" cy="1905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46</xdr:row>
      <xdr:rowOff>152400</xdr:rowOff>
    </xdr:from>
    <xdr:ext cx="300595" cy="201850"/>
    <xdr:sp macro="" textlink="">
      <xdr:nvSpPr>
        <xdr:cNvPr id="140" name="Text Box 183">
          <a:extLst>
            <a:ext uri="{FF2B5EF4-FFF2-40B4-BE49-F238E27FC236}">
              <a16:creationId xmlns:a16="http://schemas.microsoft.com/office/drawing/2014/main" id="{E999B120-1944-4E21-9AF9-5E1F4FB86207}"/>
            </a:ext>
          </a:extLst>
        </xdr:cNvPr>
        <xdr:cNvSpPr txBox="1">
          <a:spLocks noChangeArrowheads="1"/>
        </xdr:cNvSpPr>
      </xdr:nvSpPr>
      <xdr:spPr bwMode="auto">
        <a:xfrm>
          <a:off x="2486025" y="12201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oneCellAnchor>
    <xdr:from>
      <xdr:col>33</xdr:col>
      <xdr:colOff>457206</xdr:colOff>
      <xdr:row>22</xdr:row>
      <xdr:rowOff>114300</xdr:rowOff>
    </xdr:from>
    <xdr:ext cx="582724" cy="201850"/>
    <xdr:sp macro="" textlink="">
      <xdr:nvSpPr>
        <xdr:cNvPr id="141" name="Text Box 184">
          <a:extLst>
            <a:ext uri="{FF2B5EF4-FFF2-40B4-BE49-F238E27FC236}">
              <a16:creationId xmlns:a16="http://schemas.microsoft.com/office/drawing/2014/main" id="{8D7FD97B-38FE-4CED-829F-F1BA2DCFF3EB}"/>
            </a:ext>
          </a:extLst>
        </xdr:cNvPr>
        <xdr:cNvSpPr txBox="1">
          <a:spLocks noChangeArrowheads="1"/>
        </xdr:cNvSpPr>
      </xdr:nvSpPr>
      <xdr:spPr bwMode="auto">
        <a:xfrm>
          <a:off x="18087981" y="57816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完成検査</a:t>
          </a:r>
        </a:p>
      </xdr:txBody>
    </xdr:sp>
    <xdr:clientData/>
  </xdr:oneCellAnchor>
  <xdr:twoCellAnchor>
    <xdr:from>
      <xdr:col>34</xdr:col>
      <xdr:colOff>133350</xdr:colOff>
      <xdr:row>23</xdr:row>
      <xdr:rowOff>95250</xdr:rowOff>
    </xdr:from>
    <xdr:to>
      <xdr:col>34</xdr:col>
      <xdr:colOff>295275</xdr:colOff>
      <xdr:row>24</xdr:row>
      <xdr:rowOff>0</xdr:rowOff>
    </xdr:to>
    <xdr:sp macro="" textlink="">
      <xdr:nvSpPr>
        <xdr:cNvPr id="142" name="AutoShape 185">
          <a:extLst>
            <a:ext uri="{FF2B5EF4-FFF2-40B4-BE49-F238E27FC236}">
              <a16:creationId xmlns:a16="http://schemas.microsoft.com/office/drawing/2014/main" id="{C78737C0-BC12-449F-A384-9FCA52413119}"/>
            </a:ext>
          </a:extLst>
        </xdr:cNvPr>
        <xdr:cNvSpPr>
          <a:spLocks noChangeArrowheads="1"/>
        </xdr:cNvSpPr>
      </xdr:nvSpPr>
      <xdr:spPr bwMode="auto">
        <a:xfrm flipV="1">
          <a:off x="18307050" y="6000750"/>
          <a:ext cx="161925" cy="142875"/>
        </a:xfrm>
        <a:prstGeom prst="triangle">
          <a:avLst>
            <a:gd name="adj" fmla="val 50000"/>
          </a:avLst>
        </a:prstGeom>
        <a:solidFill>
          <a:srgbClr val="000000"/>
        </a:solidFill>
        <a:ln w="9525">
          <a:solidFill>
            <a:srgbClr val="000000"/>
          </a:solidFill>
          <a:miter lim="800000"/>
          <a:headEnd/>
          <a:tailEnd/>
        </a:ln>
      </xdr:spPr>
    </xdr:sp>
    <xdr:clientData/>
  </xdr:twoCellAnchor>
  <xdr:oneCellAnchor>
    <xdr:from>
      <xdr:col>32</xdr:col>
      <xdr:colOff>76205</xdr:colOff>
      <xdr:row>22</xdr:row>
      <xdr:rowOff>114300</xdr:rowOff>
    </xdr:from>
    <xdr:ext cx="300595" cy="201850"/>
    <xdr:sp macro="" textlink="">
      <xdr:nvSpPr>
        <xdr:cNvPr id="143" name="Text Box 188">
          <a:extLst>
            <a:ext uri="{FF2B5EF4-FFF2-40B4-BE49-F238E27FC236}">
              <a16:creationId xmlns:a16="http://schemas.microsoft.com/office/drawing/2014/main" id="{E6768265-E70F-41AB-8DC8-5AEF27545DF5}"/>
            </a:ext>
          </a:extLst>
        </xdr:cNvPr>
        <xdr:cNvSpPr txBox="1">
          <a:spLocks noChangeArrowheads="1"/>
        </xdr:cNvSpPr>
      </xdr:nvSpPr>
      <xdr:spPr bwMode="auto">
        <a:xfrm>
          <a:off x="17164055" y="578167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受電</a:t>
          </a:r>
        </a:p>
      </xdr:txBody>
    </xdr:sp>
    <xdr:clientData/>
  </xdr:oneCellAnchor>
  <xdr:twoCellAnchor>
    <xdr:from>
      <xdr:col>32</xdr:col>
      <xdr:colOff>152400</xdr:colOff>
      <xdr:row>23</xdr:row>
      <xdr:rowOff>95250</xdr:rowOff>
    </xdr:from>
    <xdr:to>
      <xdr:col>32</xdr:col>
      <xdr:colOff>314325</xdr:colOff>
      <xdr:row>24</xdr:row>
      <xdr:rowOff>0</xdr:rowOff>
    </xdr:to>
    <xdr:sp macro="" textlink="">
      <xdr:nvSpPr>
        <xdr:cNvPr id="144" name="AutoShape 189">
          <a:extLst>
            <a:ext uri="{FF2B5EF4-FFF2-40B4-BE49-F238E27FC236}">
              <a16:creationId xmlns:a16="http://schemas.microsoft.com/office/drawing/2014/main" id="{F4735D65-D778-41B7-A4E2-7B757CAC5958}"/>
            </a:ext>
          </a:extLst>
        </xdr:cNvPr>
        <xdr:cNvSpPr>
          <a:spLocks noChangeArrowheads="1"/>
        </xdr:cNvSpPr>
      </xdr:nvSpPr>
      <xdr:spPr bwMode="auto">
        <a:xfrm flipV="1">
          <a:off x="17240250" y="6000750"/>
          <a:ext cx="161925" cy="142875"/>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24</xdr:col>
      <xdr:colOff>247650</xdr:colOff>
      <xdr:row>38</xdr:row>
      <xdr:rowOff>228600</xdr:rowOff>
    </xdr:from>
    <xdr:to>
      <xdr:col>26</xdr:col>
      <xdr:colOff>257175</xdr:colOff>
      <xdr:row>38</xdr:row>
      <xdr:rowOff>228600</xdr:rowOff>
    </xdr:to>
    <xdr:sp macro="" textlink="">
      <xdr:nvSpPr>
        <xdr:cNvPr id="145" name="Line 190">
          <a:extLst>
            <a:ext uri="{FF2B5EF4-FFF2-40B4-BE49-F238E27FC236}">
              <a16:creationId xmlns:a16="http://schemas.microsoft.com/office/drawing/2014/main" id="{F2353655-BB8D-4AF6-BB12-9C4F49A30766}"/>
            </a:ext>
          </a:extLst>
        </xdr:cNvPr>
        <xdr:cNvSpPr>
          <a:spLocks noChangeShapeType="1"/>
        </xdr:cNvSpPr>
      </xdr:nvSpPr>
      <xdr:spPr bwMode="auto">
        <a:xfrm>
          <a:off x="12992100" y="9839325"/>
          <a:ext cx="1095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495305</xdr:colOff>
      <xdr:row>49</xdr:row>
      <xdr:rowOff>152400</xdr:rowOff>
    </xdr:from>
    <xdr:ext cx="723788" cy="201850"/>
    <xdr:sp macro="" textlink="">
      <xdr:nvSpPr>
        <xdr:cNvPr id="146" name="Text Box 191">
          <a:extLst>
            <a:ext uri="{FF2B5EF4-FFF2-40B4-BE49-F238E27FC236}">
              <a16:creationId xmlns:a16="http://schemas.microsoft.com/office/drawing/2014/main" id="{7A637091-5A02-465F-81BD-C63D152698CF}"/>
            </a:ext>
          </a:extLst>
        </xdr:cNvPr>
        <xdr:cNvSpPr txBox="1">
          <a:spLocks noChangeArrowheads="1"/>
        </xdr:cNvSpPr>
      </xdr:nvSpPr>
      <xdr:spPr bwMode="auto">
        <a:xfrm>
          <a:off x="17583155" y="1311592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257175</xdr:colOff>
      <xdr:row>50</xdr:row>
      <xdr:rowOff>133350</xdr:rowOff>
    </xdr:from>
    <xdr:to>
      <xdr:col>34</xdr:col>
      <xdr:colOff>276225</xdr:colOff>
      <xdr:row>50</xdr:row>
      <xdr:rowOff>133350</xdr:rowOff>
    </xdr:to>
    <xdr:sp macro="" textlink="">
      <xdr:nvSpPr>
        <xdr:cNvPr id="147" name="Line 192">
          <a:extLst>
            <a:ext uri="{FF2B5EF4-FFF2-40B4-BE49-F238E27FC236}">
              <a16:creationId xmlns:a16="http://schemas.microsoft.com/office/drawing/2014/main" id="{93B2994C-AF8D-4727-A8D7-4B1F849106F4}"/>
            </a:ext>
          </a:extLst>
        </xdr:cNvPr>
        <xdr:cNvSpPr>
          <a:spLocks noChangeShapeType="1"/>
        </xdr:cNvSpPr>
      </xdr:nvSpPr>
      <xdr:spPr bwMode="auto">
        <a:xfrm>
          <a:off x="17345025" y="13401675"/>
          <a:ext cx="11049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247650</xdr:colOff>
      <xdr:row>38</xdr:row>
      <xdr:rowOff>0</xdr:rowOff>
    </xdr:from>
    <xdr:ext cx="864852" cy="201850"/>
    <xdr:sp macro="" textlink="">
      <xdr:nvSpPr>
        <xdr:cNvPr id="148" name="Text Box 193">
          <a:extLst>
            <a:ext uri="{FF2B5EF4-FFF2-40B4-BE49-F238E27FC236}">
              <a16:creationId xmlns:a16="http://schemas.microsoft.com/office/drawing/2014/main" id="{5ADA0B9E-C9BE-4D6E-90E0-9843FD3D6504}"/>
            </a:ext>
          </a:extLst>
        </xdr:cNvPr>
        <xdr:cNvSpPr txBox="1">
          <a:spLocks noChangeArrowheads="1"/>
        </xdr:cNvSpPr>
      </xdr:nvSpPr>
      <xdr:spPr bwMode="auto">
        <a:xfrm>
          <a:off x="12992100" y="96107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屋上機器搬入</a:t>
          </a:r>
        </a:p>
      </xdr:txBody>
    </xdr:sp>
    <xdr:clientData/>
  </xdr:oneCellAnchor>
  <xdr:twoCellAnchor>
    <xdr:from>
      <xdr:col>24</xdr:col>
      <xdr:colOff>190500</xdr:colOff>
      <xdr:row>43</xdr:row>
      <xdr:rowOff>228600</xdr:rowOff>
    </xdr:from>
    <xdr:to>
      <xdr:col>26</xdr:col>
      <xdr:colOff>200025</xdr:colOff>
      <xdr:row>43</xdr:row>
      <xdr:rowOff>228600</xdr:rowOff>
    </xdr:to>
    <xdr:sp macro="" textlink="">
      <xdr:nvSpPr>
        <xdr:cNvPr id="149" name="Line 194">
          <a:extLst>
            <a:ext uri="{FF2B5EF4-FFF2-40B4-BE49-F238E27FC236}">
              <a16:creationId xmlns:a16="http://schemas.microsoft.com/office/drawing/2014/main" id="{161E80E2-FCF9-4E56-89A2-D754A5DAE63C}"/>
            </a:ext>
          </a:extLst>
        </xdr:cNvPr>
        <xdr:cNvSpPr>
          <a:spLocks noChangeShapeType="1"/>
        </xdr:cNvSpPr>
      </xdr:nvSpPr>
      <xdr:spPr bwMode="auto">
        <a:xfrm>
          <a:off x="12934950" y="11363325"/>
          <a:ext cx="1095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247650</xdr:colOff>
      <xdr:row>43</xdr:row>
      <xdr:rowOff>0</xdr:rowOff>
    </xdr:from>
    <xdr:ext cx="864852" cy="201850"/>
    <xdr:sp macro="" textlink="">
      <xdr:nvSpPr>
        <xdr:cNvPr id="150" name="Text Box 195">
          <a:extLst>
            <a:ext uri="{FF2B5EF4-FFF2-40B4-BE49-F238E27FC236}">
              <a16:creationId xmlns:a16="http://schemas.microsoft.com/office/drawing/2014/main" id="{2127F9AA-81FE-4C38-A963-D7F27D8D2994}"/>
            </a:ext>
          </a:extLst>
        </xdr:cNvPr>
        <xdr:cNvSpPr txBox="1">
          <a:spLocks noChangeArrowheads="1"/>
        </xdr:cNvSpPr>
      </xdr:nvSpPr>
      <xdr:spPr bwMode="auto">
        <a:xfrm>
          <a:off x="12992100" y="111347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屋上機器搬入</a:t>
          </a:r>
        </a:p>
      </xdr:txBody>
    </xdr:sp>
    <xdr:clientData/>
  </xdr:oneCellAnchor>
  <xdr:twoCellAnchor>
    <xdr:from>
      <xdr:col>25</xdr:col>
      <xdr:colOff>9525</xdr:colOff>
      <xdr:row>47</xdr:row>
      <xdr:rowOff>104775</xdr:rowOff>
    </xdr:from>
    <xdr:to>
      <xdr:col>31</xdr:col>
      <xdr:colOff>457200</xdr:colOff>
      <xdr:row>47</xdr:row>
      <xdr:rowOff>123825</xdr:rowOff>
    </xdr:to>
    <xdr:sp macro="" textlink="">
      <xdr:nvSpPr>
        <xdr:cNvPr id="151" name="Line 217">
          <a:extLst>
            <a:ext uri="{FF2B5EF4-FFF2-40B4-BE49-F238E27FC236}">
              <a16:creationId xmlns:a16="http://schemas.microsoft.com/office/drawing/2014/main" id="{68F14F51-3D00-4A3F-970C-6A4EF49899A0}"/>
            </a:ext>
          </a:extLst>
        </xdr:cNvPr>
        <xdr:cNvSpPr>
          <a:spLocks noChangeShapeType="1"/>
        </xdr:cNvSpPr>
      </xdr:nvSpPr>
      <xdr:spPr bwMode="auto">
        <a:xfrm flipV="1">
          <a:off x="13296900" y="12458700"/>
          <a:ext cx="3705225" cy="19050"/>
        </a:xfrm>
        <a:prstGeom prst="line">
          <a:avLst/>
        </a:prstGeom>
        <a:noFill/>
        <a:ln w="25400">
          <a:solidFill>
            <a:srgbClr val="000000"/>
          </a:solidFill>
          <a:prstDash val="sysDot"/>
          <a:round/>
          <a:headEnd type="oval" w="med" len="med"/>
          <a:tailEnd type="oval"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1D3D-C68F-4D5C-BE7F-A2142136F62C}">
  <sheetPr>
    <tabColor theme="5" tint="0.59999389629810485"/>
    <pageSetUpPr fitToPage="1"/>
  </sheetPr>
  <dimension ref="B1:AB61"/>
  <sheetViews>
    <sheetView showGridLines="0" tabSelected="1" view="pageBreakPreview" zoomScaleNormal="100" zoomScaleSheetLayoutView="100" workbookViewId="0">
      <selection activeCell="R43" sqref="R43:AA45"/>
    </sheetView>
  </sheetViews>
  <sheetFormatPr defaultColWidth="9.109375" defaultRowHeight="13.5" customHeight="1"/>
  <cols>
    <col min="1" max="1" width="1.44140625" style="1" customWidth="1"/>
    <col min="2" max="2" width="4.88671875" style="1" customWidth="1"/>
    <col min="3" max="3" width="4.44140625" style="1" customWidth="1"/>
    <col min="4" max="13" width="9.109375" style="1"/>
    <col min="14" max="15" width="1.44140625" style="1" customWidth="1"/>
    <col min="16" max="16" width="4.88671875" style="1" customWidth="1"/>
    <col min="17" max="17" width="4.44140625" style="92" customWidth="1"/>
    <col min="18" max="26" width="9.109375" style="1"/>
    <col min="27" max="27" width="9.88671875" style="1" customWidth="1"/>
    <col min="28" max="28" width="1.44140625" style="1" customWidth="1"/>
    <col min="29" max="29" width="3.44140625" style="1" customWidth="1"/>
    <col min="30" max="16384" width="9.109375" style="1"/>
  </cols>
  <sheetData>
    <row r="1" spans="2:27" ht="13.5" customHeight="1">
      <c r="B1" s="807" t="s">
        <v>1787</v>
      </c>
    </row>
    <row r="2" spans="2:27" ht="13.5" customHeight="1">
      <c r="B2" s="99" t="s">
        <v>698</v>
      </c>
      <c r="C2" s="96"/>
      <c r="D2" s="96"/>
      <c r="E2" s="96"/>
      <c r="F2" s="96"/>
      <c r="G2" s="96"/>
      <c r="H2" s="96"/>
      <c r="I2" s="96"/>
      <c r="J2" s="96"/>
      <c r="K2" s="96"/>
      <c r="L2" s="96"/>
      <c r="M2" s="96"/>
      <c r="P2" s="96"/>
      <c r="Q2" s="92" t="s">
        <v>638</v>
      </c>
      <c r="R2" s="565" t="s">
        <v>1221</v>
      </c>
      <c r="S2" s="566"/>
      <c r="T2" s="566"/>
      <c r="U2" s="566"/>
      <c r="V2" s="566"/>
      <c r="W2" s="566"/>
      <c r="X2" s="566"/>
      <c r="Y2" s="566"/>
      <c r="Z2" s="566"/>
      <c r="AA2" s="566"/>
    </row>
    <row r="3" spans="2:27" ht="13.5" customHeight="1">
      <c r="R3" s="566"/>
      <c r="S3" s="566"/>
      <c r="T3" s="566"/>
      <c r="U3" s="566"/>
      <c r="V3" s="566"/>
      <c r="W3" s="566"/>
      <c r="X3" s="566"/>
      <c r="Y3" s="566"/>
      <c r="Z3" s="566"/>
      <c r="AA3" s="566"/>
    </row>
    <row r="4" spans="2:27" ht="13.5" customHeight="1">
      <c r="B4" s="100" t="s">
        <v>699</v>
      </c>
      <c r="P4" s="100"/>
      <c r="R4" s="566"/>
      <c r="S4" s="566"/>
      <c r="T4" s="566"/>
      <c r="U4" s="566"/>
      <c r="V4" s="566"/>
      <c r="W4" s="566"/>
      <c r="X4" s="566"/>
      <c r="Y4" s="566"/>
      <c r="Z4" s="566"/>
      <c r="AA4" s="566"/>
    </row>
    <row r="5" spans="2:27" ht="13.5" customHeight="1">
      <c r="C5" s="565" t="s">
        <v>1789</v>
      </c>
      <c r="D5" s="566"/>
      <c r="E5" s="566"/>
      <c r="F5" s="566"/>
      <c r="G5" s="566"/>
      <c r="H5" s="566"/>
      <c r="I5" s="566"/>
      <c r="J5" s="566"/>
      <c r="K5" s="566"/>
      <c r="L5" s="566"/>
      <c r="M5" s="566"/>
    </row>
    <row r="6" spans="2:27" ht="13.5" customHeight="1">
      <c r="C6" s="566"/>
      <c r="D6" s="566"/>
      <c r="E6" s="566"/>
      <c r="F6" s="566"/>
      <c r="G6" s="566"/>
      <c r="H6" s="566"/>
      <c r="I6" s="566"/>
      <c r="J6" s="566"/>
      <c r="K6" s="566"/>
      <c r="L6" s="566"/>
      <c r="M6" s="566"/>
      <c r="P6" s="100" t="s">
        <v>700</v>
      </c>
    </row>
    <row r="7" spans="2:27" ht="13.5" customHeight="1">
      <c r="C7" s="566"/>
      <c r="D7" s="566"/>
      <c r="E7" s="566"/>
      <c r="F7" s="566"/>
      <c r="G7" s="566"/>
      <c r="H7" s="566"/>
      <c r="I7" s="566"/>
      <c r="J7" s="566"/>
      <c r="K7" s="566"/>
      <c r="L7" s="566"/>
      <c r="M7" s="566"/>
      <c r="Q7" s="1" t="s">
        <v>1220</v>
      </c>
    </row>
    <row r="8" spans="2:27" ht="13.5" customHeight="1">
      <c r="C8" s="566"/>
      <c r="D8" s="566"/>
      <c r="E8" s="566"/>
      <c r="F8" s="566"/>
      <c r="G8" s="566"/>
      <c r="H8" s="566"/>
      <c r="I8" s="566"/>
      <c r="J8" s="566"/>
      <c r="K8" s="566"/>
      <c r="L8" s="566"/>
      <c r="M8" s="566"/>
      <c r="P8" s="94" t="s">
        <v>701</v>
      </c>
      <c r="Q8" s="101" t="s">
        <v>702</v>
      </c>
    </row>
    <row r="9" spans="2:27" ht="13.5" customHeight="1">
      <c r="C9" s="565" t="s">
        <v>1219</v>
      </c>
      <c r="D9" s="566"/>
      <c r="E9" s="566"/>
      <c r="F9" s="566"/>
      <c r="G9" s="566"/>
      <c r="H9" s="566"/>
      <c r="I9" s="566"/>
      <c r="J9" s="566"/>
      <c r="K9" s="566"/>
      <c r="L9" s="566"/>
      <c r="M9" s="566"/>
      <c r="R9" s="246" t="s">
        <v>1218</v>
      </c>
    </row>
    <row r="10" spans="2:27" ht="13.5" customHeight="1">
      <c r="C10" s="566"/>
      <c r="D10" s="566"/>
      <c r="E10" s="566"/>
      <c r="F10" s="566"/>
      <c r="G10" s="566"/>
      <c r="H10" s="566"/>
      <c r="I10" s="566"/>
      <c r="J10" s="566"/>
      <c r="K10" s="566"/>
      <c r="L10" s="566"/>
      <c r="M10" s="566"/>
    </row>
    <row r="11" spans="2:27" ht="13.5" customHeight="1">
      <c r="C11" s="566"/>
      <c r="D11" s="566"/>
      <c r="E11" s="566"/>
      <c r="F11" s="566"/>
      <c r="G11" s="566"/>
      <c r="H11" s="566"/>
      <c r="I11" s="566"/>
      <c r="J11" s="566"/>
      <c r="K11" s="566"/>
      <c r="L11" s="566"/>
      <c r="M11" s="566"/>
      <c r="P11" s="94" t="s">
        <v>701</v>
      </c>
      <c r="Q11" s="101" t="s">
        <v>703</v>
      </c>
    </row>
    <row r="12" spans="2:27" ht="13.5" customHeight="1">
      <c r="C12" s="566"/>
      <c r="D12" s="566"/>
      <c r="E12" s="566"/>
      <c r="F12" s="566"/>
      <c r="G12" s="566"/>
      <c r="H12" s="566"/>
      <c r="I12" s="566"/>
      <c r="J12" s="566"/>
      <c r="K12" s="566"/>
      <c r="L12" s="566"/>
      <c r="M12" s="566"/>
      <c r="R12" s="246" t="s">
        <v>1217</v>
      </c>
    </row>
    <row r="13" spans="2:27" ht="13.5" customHeight="1">
      <c r="C13" s="566"/>
      <c r="D13" s="566"/>
      <c r="E13" s="566"/>
      <c r="F13" s="566"/>
      <c r="G13" s="566"/>
      <c r="H13" s="566"/>
      <c r="I13" s="566"/>
      <c r="J13" s="566"/>
      <c r="K13" s="566"/>
      <c r="L13" s="566"/>
      <c r="M13" s="566"/>
    </row>
    <row r="14" spans="2:27" ht="13.5" customHeight="1">
      <c r="C14" s="566"/>
      <c r="D14" s="566"/>
      <c r="E14" s="566"/>
      <c r="F14" s="566"/>
      <c r="G14" s="566"/>
      <c r="H14" s="566"/>
      <c r="I14" s="566"/>
      <c r="J14" s="566"/>
      <c r="K14" s="566"/>
      <c r="L14" s="566"/>
      <c r="M14" s="566"/>
      <c r="P14" s="94" t="s">
        <v>701</v>
      </c>
      <c r="Q14" s="101" t="s">
        <v>704</v>
      </c>
    </row>
    <row r="15" spans="2:27" ht="40.5" customHeight="1">
      <c r="C15" s="566"/>
      <c r="D15" s="566"/>
      <c r="E15" s="566"/>
      <c r="F15" s="566"/>
      <c r="G15" s="566"/>
      <c r="H15" s="566"/>
      <c r="I15" s="566"/>
      <c r="J15" s="566"/>
      <c r="K15" s="566"/>
      <c r="L15" s="566"/>
      <c r="M15" s="566"/>
      <c r="Q15" s="569" t="s">
        <v>1351</v>
      </c>
      <c r="R15" s="570"/>
      <c r="S15" s="570"/>
      <c r="T15" s="570"/>
      <c r="U15" s="570"/>
      <c r="V15" s="570"/>
      <c r="W15" s="570"/>
      <c r="X15" s="570"/>
      <c r="Y15" s="570"/>
      <c r="Z15" s="570"/>
      <c r="AA15" s="570"/>
    </row>
    <row r="16" spans="2:27" ht="13.5" customHeight="1">
      <c r="Q16" s="570"/>
      <c r="R16" s="570"/>
      <c r="S16" s="570"/>
      <c r="T16" s="570"/>
      <c r="U16" s="570"/>
      <c r="V16" s="570"/>
      <c r="W16" s="570"/>
      <c r="X16" s="570"/>
      <c r="Y16" s="570"/>
      <c r="Z16" s="570"/>
      <c r="AA16" s="570"/>
    </row>
    <row r="17" spans="2:27" ht="13.5" customHeight="1">
      <c r="B17" s="100" t="s">
        <v>705</v>
      </c>
      <c r="P17" s="100"/>
      <c r="Q17" s="1" t="s">
        <v>1216</v>
      </c>
    </row>
    <row r="18" spans="2:27" ht="13.5" customHeight="1">
      <c r="C18" s="565" t="s">
        <v>1215</v>
      </c>
      <c r="D18" s="566"/>
      <c r="E18" s="566"/>
      <c r="F18" s="566"/>
      <c r="G18" s="566"/>
      <c r="H18" s="566"/>
      <c r="I18" s="566"/>
      <c r="J18" s="566"/>
      <c r="K18" s="566"/>
      <c r="L18" s="566"/>
      <c r="M18" s="566"/>
      <c r="Q18" s="246" t="s">
        <v>1214</v>
      </c>
    </row>
    <row r="19" spans="2:27" ht="13.5" customHeight="1">
      <c r="C19" s="566"/>
      <c r="D19" s="566"/>
      <c r="E19" s="566"/>
      <c r="F19" s="566"/>
      <c r="G19" s="566"/>
      <c r="H19" s="566"/>
      <c r="I19" s="566"/>
      <c r="J19" s="566"/>
      <c r="K19" s="566"/>
      <c r="L19" s="566"/>
      <c r="M19" s="566"/>
      <c r="T19" s="1" t="s">
        <v>706</v>
      </c>
    </row>
    <row r="20" spans="2:27" ht="13.5" customHeight="1">
      <c r="C20" s="566"/>
      <c r="D20" s="566"/>
      <c r="E20" s="566"/>
      <c r="F20" s="566"/>
      <c r="G20" s="566"/>
      <c r="H20" s="566"/>
      <c r="I20" s="566"/>
      <c r="J20" s="566"/>
      <c r="K20" s="566"/>
      <c r="L20" s="566"/>
      <c r="M20" s="566"/>
      <c r="Q20" s="246" t="s">
        <v>1213</v>
      </c>
    </row>
    <row r="21" spans="2:27" ht="13.5" customHeight="1">
      <c r="C21" s="565" t="s">
        <v>1790</v>
      </c>
      <c r="D21" s="566"/>
      <c r="E21" s="566"/>
      <c r="F21" s="566"/>
      <c r="G21" s="566"/>
      <c r="H21" s="566"/>
      <c r="I21" s="566"/>
      <c r="J21" s="566"/>
      <c r="K21" s="566"/>
      <c r="L21" s="566"/>
      <c r="M21" s="566"/>
      <c r="Q21" s="248"/>
      <c r="T21" s="1" t="s">
        <v>707</v>
      </c>
    </row>
    <row r="22" spans="2:27" ht="13.5" customHeight="1">
      <c r="C22" s="566"/>
      <c r="D22" s="566"/>
      <c r="E22" s="566"/>
      <c r="F22" s="566"/>
      <c r="G22" s="566"/>
      <c r="H22" s="566"/>
      <c r="I22" s="566"/>
      <c r="J22" s="566"/>
      <c r="K22" s="566"/>
      <c r="L22" s="566"/>
      <c r="M22" s="566"/>
      <c r="Q22" s="248"/>
      <c r="T22" s="1" t="s">
        <v>708</v>
      </c>
    </row>
    <row r="23" spans="2:27" ht="13.5" customHeight="1">
      <c r="C23" s="566"/>
      <c r="D23" s="566"/>
      <c r="E23" s="566"/>
      <c r="F23" s="566"/>
      <c r="G23" s="566"/>
      <c r="H23" s="566"/>
      <c r="I23" s="566"/>
      <c r="J23" s="566"/>
      <c r="K23" s="566"/>
      <c r="L23" s="566"/>
      <c r="M23" s="566"/>
      <c r="Q23" s="246" t="s">
        <v>1212</v>
      </c>
    </row>
    <row r="24" spans="2:27" ht="13.5" customHeight="1">
      <c r="C24" s="566"/>
      <c r="D24" s="566"/>
      <c r="E24" s="566"/>
      <c r="F24" s="566"/>
      <c r="G24" s="566"/>
      <c r="H24" s="566"/>
      <c r="I24" s="566"/>
      <c r="J24" s="566"/>
      <c r="K24" s="566"/>
      <c r="L24" s="566"/>
      <c r="M24" s="566"/>
      <c r="T24" s="1" t="s">
        <v>709</v>
      </c>
    </row>
    <row r="25" spans="2:27" ht="13.5" customHeight="1">
      <c r="C25" s="565" t="s">
        <v>1791</v>
      </c>
      <c r="D25" s="566"/>
      <c r="E25" s="566"/>
      <c r="F25" s="566"/>
      <c r="G25" s="566"/>
      <c r="H25" s="566"/>
      <c r="I25" s="566"/>
      <c r="J25" s="566"/>
      <c r="K25" s="566"/>
      <c r="L25" s="566"/>
      <c r="M25" s="566"/>
      <c r="T25" s="1" t="s">
        <v>710</v>
      </c>
    </row>
    <row r="26" spans="2:27" ht="13.5" customHeight="1">
      <c r="C26" s="566"/>
      <c r="D26" s="566"/>
      <c r="E26" s="566"/>
      <c r="F26" s="566"/>
      <c r="G26" s="566"/>
      <c r="H26" s="566"/>
      <c r="I26" s="566"/>
      <c r="J26" s="566"/>
      <c r="K26" s="566"/>
      <c r="L26" s="566"/>
      <c r="M26" s="566"/>
    </row>
    <row r="27" spans="2:27" ht="13.5" customHeight="1">
      <c r="P27" s="94" t="s">
        <v>701</v>
      </c>
      <c r="Q27" s="101" t="s">
        <v>711</v>
      </c>
    </row>
    <row r="28" spans="2:27" ht="13.5" customHeight="1">
      <c r="R28" s="565" t="s">
        <v>1211</v>
      </c>
      <c r="S28" s="566"/>
      <c r="T28" s="566"/>
      <c r="U28" s="566"/>
      <c r="V28" s="566"/>
      <c r="W28" s="566"/>
      <c r="X28" s="566"/>
      <c r="Y28" s="566"/>
      <c r="Z28" s="566"/>
      <c r="AA28" s="566"/>
    </row>
    <row r="29" spans="2:27" ht="13.5" customHeight="1">
      <c r="R29" s="566"/>
      <c r="S29" s="566"/>
      <c r="T29" s="566"/>
      <c r="U29" s="566"/>
      <c r="V29" s="566"/>
      <c r="W29" s="566"/>
      <c r="X29" s="566"/>
      <c r="Y29" s="566"/>
      <c r="Z29" s="566"/>
      <c r="AA29" s="566"/>
    </row>
    <row r="30" spans="2:27" ht="13.5" customHeight="1">
      <c r="R30" s="566"/>
      <c r="S30" s="566"/>
      <c r="T30" s="566"/>
      <c r="U30" s="566"/>
      <c r="V30" s="566"/>
      <c r="W30" s="566"/>
      <c r="X30" s="566"/>
      <c r="Y30" s="566"/>
      <c r="Z30" s="566"/>
      <c r="AA30" s="566"/>
    </row>
    <row r="32" spans="2:27" ht="13.5" customHeight="1">
      <c r="P32" s="94" t="s">
        <v>701</v>
      </c>
      <c r="Q32" s="101" t="s">
        <v>712</v>
      </c>
    </row>
    <row r="33" spans="2:28" ht="13.5" customHeight="1">
      <c r="R33" s="567" t="s">
        <v>713</v>
      </c>
      <c r="S33" s="568"/>
      <c r="T33" s="568"/>
      <c r="U33" s="568"/>
      <c r="V33" s="568"/>
      <c r="W33" s="568"/>
      <c r="X33" s="568"/>
      <c r="Y33" s="568"/>
      <c r="Z33" s="568"/>
      <c r="AA33" s="568"/>
    </row>
    <row r="34" spans="2:28" ht="13.5" customHeight="1">
      <c r="R34" s="568"/>
      <c r="S34" s="568"/>
      <c r="T34" s="568"/>
      <c r="U34" s="568"/>
      <c r="V34" s="568"/>
      <c r="W34" s="568"/>
      <c r="X34" s="568"/>
      <c r="Y34" s="568"/>
      <c r="Z34" s="568"/>
      <c r="AA34" s="568"/>
    </row>
    <row r="36" spans="2:28" ht="13.5" customHeight="1">
      <c r="P36" s="94" t="s">
        <v>701</v>
      </c>
      <c r="Q36" s="101" t="s">
        <v>714</v>
      </c>
    </row>
    <row r="37" spans="2:28" ht="13.5" customHeight="1">
      <c r="R37" s="565" t="s">
        <v>1210</v>
      </c>
      <c r="S37" s="566"/>
      <c r="T37" s="566"/>
      <c r="U37" s="566"/>
      <c r="V37" s="566"/>
      <c r="W37" s="566"/>
      <c r="X37" s="566"/>
      <c r="Y37" s="566"/>
      <c r="Z37" s="566"/>
      <c r="AA37" s="566"/>
      <c r="AB37" s="246"/>
    </row>
    <row r="38" spans="2:28" ht="13.5" customHeight="1">
      <c r="R38" s="566"/>
      <c r="S38" s="566"/>
      <c r="T38" s="566"/>
      <c r="U38" s="566"/>
      <c r="V38" s="566"/>
      <c r="W38" s="566"/>
      <c r="X38" s="566"/>
      <c r="Y38" s="566"/>
      <c r="Z38" s="566"/>
      <c r="AA38" s="566"/>
      <c r="AB38" s="246"/>
    </row>
    <row r="39" spans="2:28" ht="13.5" customHeight="1">
      <c r="R39" s="246"/>
      <c r="S39" s="246"/>
      <c r="T39" s="246"/>
      <c r="U39" s="246"/>
      <c r="V39" s="246"/>
      <c r="W39" s="246"/>
      <c r="X39" s="246"/>
      <c r="Y39" s="246"/>
      <c r="Z39" s="246"/>
      <c r="AA39" s="246"/>
      <c r="AB39" s="246"/>
    </row>
    <row r="40" spans="2:28" ht="13.5" customHeight="1">
      <c r="P40" s="100" t="s">
        <v>715</v>
      </c>
      <c r="R40" s="246"/>
      <c r="S40" s="246"/>
      <c r="T40" s="246"/>
      <c r="U40" s="246"/>
      <c r="V40" s="246"/>
      <c r="W40" s="246"/>
      <c r="X40" s="246"/>
      <c r="Y40" s="246"/>
      <c r="Z40" s="246"/>
      <c r="AA40" s="246"/>
      <c r="AB40" s="246"/>
    </row>
    <row r="41" spans="2:28" ht="13.5" customHeight="1">
      <c r="Q41" s="92" t="s">
        <v>635</v>
      </c>
      <c r="R41" s="565" t="s">
        <v>1209</v>
      </c>
      <c r="S41" s="566"/>
      <c r="T41" s="566"/>
      <c r="U41" s="566"/>
      <c r="V41" s="566"/>
      <c r="W41" s="566"/>
      <c r="X41" s="566"/>
      <c r="Y41" s="566"/>
      <c r="Z41" s="566"/>
      <c r="AA41" s="566"/>
      <c r="AB41" s="246"/>
    </row>
    <row r="42" spans="2:28" ht="13.5" customHeight="1">
      <c r="R42" s="566"/>
      <c r="S42" s="566"/>
      <c r="T42" s="566"/>
      <c r="U42" s="566"/>
      <c r="V42" s="566"/>
      <c r="W42" s="566"/>
      <c r="X42" s="566"/>
      <c r="Y42" s="566"/>
      <c r="Z42" s="566"/>
      <c r="AA42" s="566"/>
      <c r="AB42" s="246"/>
    </row>
    <row r="43" spans="2:28" ht="13.5" customHeight="1">
      <c r="P43" s="100"/>
      <c r="Q43" s="92" t="s">
        <v>638</v>
      </c>
      <c r="R43" s="563" t="s">
        <v>1208</v>
      </c>
      <c r="S43" s="563"/>
      <c r="T43" s="563"/>
      <c r="U43" s="563"/>
      <c r="V43" s="563"/>
      <c r="W43" s="563"/>
      <c r="X43" s="563"/>
      <c r="Y43" s="563"/>
      <c r="Z43" s="563"/>
      <c r="AA43" s="563"/>
      <c r="AB43" s="246"/>
    </row>
    <row r="44" spans="2:28" ht="13.5" customHeight="1">
      <c r="R44" s="563"/>
      <c r="S44" s="563"/>
      <c r="T44" s="563"/>
      <c r="U44" s="563"/>
      <c r="V44" s="563"/>
      <c r="W44" s="563"/>
      <c r="X44" s="563"/>
      <c r="Y44" s="563"/>
      <c r="Z44" s="563"/>
      <c r="AA44" s="563"/>
      <c r="AB44" s="246"/>
    </row>
    <row r="45" spans="2:28" ht="13.5" customHeight="1">
      <c r="R45" s="563"/>
      <c r="S45" s="563"/>
      <c r="T45" s="563"/>
      <c r="U45" s="563"/>
      <c r="V45" s="563"/>
      <c r="W45" s="563"/>
      <c r="X45" s="563"/>
      <c r="Y45" s="563"/>
      <c r="Z45" s="563"/>
      <c r="AA45" s="563"/>
      <c r="AB45" s="246"/>
    </row>
    <row r="46" spans="2:28" ht="13.5" customHeight="1">
      <c r="B46" s="100" t="s">
        <v>716</v>
      </c>
      <c r="Q46" s="92" t="s">
        <v>643</v>
      </c>
      <c r="R46" s="564" t="s">
        <v>1207</v>
      </c>
      <c r="S46" s="564"/>
      <c r="T46" s="564"/>
      <c r="U46" s="564"/>
      <c r="V46" s="564"/>
      <c r="W46" s="564"/>
      <c r="X46" s="564"/>
      <c r="Y46" s="564"/>
      <c r="Z46" s="564"/>
      <c r="AA46" s="564"/>
      <c r="AB46" s="564"/>
    </row>
    <row r="47" spans="2:28" ht="13.5" customHeight="1">
      <c r="C47" s="92" t="s">
        <v>635</v>
      </c>
      <c r="D47" s="563" t="s">
        <v>1792</v>
      </c>
      <c r="E47" s="563"/>
      <c r="F47" s="563"/>
      <c r="G47" s="563"/>
      <c r="H47" s="563"/>
      <c r="I47" s="563"/>
      <c r="J47" s="563"/>
      <c r="K47" s="563"/>
      <c r="L47" s="563"/>
      <c r="M47" s="563"/>
      <c r="R47" s="564"/>
      <c r="S47" s="564"/>
      <c r="T47" s="564"/>
      <c r="U47" s="564"/>
      <c r="V47" s="564"/>
      <c r="W47" s="564"/>
      <c r="X47" s="564"/>
      <c r="Y47" s="564"/>
      <c r="Z47" s="564"/>
      <c r="AA47" s="564"/>
      <c r="AB47" s="564"/>
    </row>
    <row r="48" spans="2:28" ht="13.5" customHeight="1">
      <c r="D48" s="563"/>
      <c r="E48" s="563"/>
      <c r="F48" s="563"/>
      <c r="G48" s="563"/>
      <c r="H48" s="563"/>
      <c r="I48" s="563"/>
      <c r="J48" s="563"/>
      <c r="K48" s="563"/>
      <c r="L48" s="563"/>
      <c r="M48" s="563"/>
      <c r="R48" s="246" t="s">
        <v>1206</v>
      </c>
    </row>
    <row r="49" spans="4:27" ht="13.5" customHeight="1">
      <c r="D49" s="563"/>
      <c r="E49" s="563"/>
      <c r="F49" s="563"/>
      <c r="G49" s="563"/>
      <c r="H49" s="563"/>
      <c r="I49" s="563"/>
      <c r="J49" s="563"/>
      <c r="K49" s="563"/>
      <c r="L49" s="563"/>
      <c r="M49" s="563"/>
      <c r="R49" s="102" t="s">
        <v>717</v>
      </c>
    </row>
    <row r="50" spans="4:27" ht="13.5" customHeight="1">
      <c r="D50" s="247"/>
      <c r="E50" s="247"/>
      <c r="F50" s="247"/>
      <c r="G50" s="247"/>
      <c r="H50" s="247"/>
      <c r="I50" s="247"/>
      <c r="J50" s="247"/>
      <c r="K50" s="247"/>
      <c r="L50" s="247"/>
      <c r="M50" s="247"/>
      <c r="Q50" s="92" t="s">
        <v>647</v>
      </c>
      <c r="R50" s="246" t="s">
        <v>1793</v>
      </c>
      <c r="S50" s="246"/>
      <c r="T50" s="246"/>
      <c r="U50" s="246"/>
      <c r="V50" s="246"/>
      <c r="W50" s="246"/>
      <c r="X50" s="246"/>
      <c r="Y50" s="246"/>
      <c r="Z50" s="246"/>
      <c r="AA50" s="246"/>
    </row>
    <row r="51" spans="4:27" ht="13.5" customHeight="1">
      <c r="Q51" s="92" t="s">
        <v>651</v>
      </c>
      <c r="R51" s="246" t="s">
        <v>1205</v>
      </c>
      <c r="S51" s="246"/>
      <c r="T51" s="246"/>
      <c r="U51" s="246"/>
      <c r="V51" s="246"/>
      <c r="W51" s="246"/>
      <c r="X51" s="246"/>
      <c r="Y51" s="246"/>
      <c r="Z51" s="246"/>
      <c r="AA51" s="246"/>
    </row>
    <row r="52" spans="4:27" ht="13.5" customHeight="1">
      <c r="Q52" s="92" t="s">
        <v>653</v>
      </c>
      <c r="R52" s="565" t="s">
        <v>1204</v>
      </c>
      <c r="S52" s="566"/>
      <c r="T52" s="566"/>
      <c r="U52" s="566"/>
      <c r="V52" s="566"/>
      <c r="W52" s="566"/>
      <c r="X52" s="566"/>
      <c r="Y52" s="566"/>
      <c r="Z52" s="566"/>
      <c r="AA52" s="566"/>
    </row>
    <row r="53" spans="4:27" ht="13.5" customHeight="1">
      <c r="R53" s="566"/>
      <c r="S53" s="566"/>
      <c r="T53" s="566"/>
      <c r="U53" s="566"/>
      <c r="V53" s="566"/>
      <c r="W53" s="566"/>
      <c r="X53" s="566"/>
      <c r="Y53" s="566"/>
      <c r="Z53" s="566"/>
      <c r="AA53" s="566"/>
    </row>
    <row r="54" spans="4:27" ht="13.5" customHeight="1">
      <c r="Q54" s="92" t="s">
        <v>655</v>
      </c>
      <c r="R54" s="565" t="s">
        <v>1794</v>
      </c>
      <c r="S54" s="566"/>
      <c r="T54" s="566"/>
      <c r="U54" s="566"/>
      <c r="V54" s="566"/>
      <c r="W54" s="566"/>
      <c r="X54" s="566"/>
      <c r="Y54" s="566"/>
      <c r="Z54" s="566"/>
      <c r="AA54" s="566"/>
    </row>
    <row r="55" spans="4:27" ht="13.5" customHeight="1">
      <c r="R55" s="566"/>
      <c r="S55" s="566"/>
      <c r="T55" s="566"/>
      <c r="U55" s="566"/>
      <c r="V55" s="566"/>
      <c r="W55" s="566"/>
      <c r="X55" s="566"/>
      <c r="Y55" s="566"/>
      <c r="Z55" s="566"/>
      <c r="AA55" s="566"/>
    </row>
    <row r="56" spans="4:27" ht="13.5" customHeight="1">
      <c r="R56" s="566"/>
      <c r="S56" s="566"/>
      <c r="T56" s="566"/>
      <c r="U56" s="566"/>
      <c r="V56" s="566"/>
      <c r="W56" s="566"/>
      <c r="X56" s="566"/>
      <c r="Y56" s="566"/>
      <c r="Z56" s="566"/>
      <c r="AA56" s="566"/>
    </row>
    <row r="57" spans="4:27" ht="13.5" customHeight="1">
      <c r="R57" s="565" t="s">
        <v>1203</v>
      </c>
      <c r="S57" s="566"/>
      <c r="T57" s="566"/>
      <c r="U57" s="566"/>
      <c r="V57" s="566"/>
      <c r="W57" s="566"/>
      <c r="X57" s="566"/>
      <c r="Y57" s="566"/>
      <c r="Z57" s="566"/>
      <c r="AA57" s="566"/>
    </row>
    <row r="58" spans="4:27" ht="13.5" customHeight="1">
      <c r="R58" s="566"/>
      <c r="S58" s="566"/>
      <c r="T58" s="566"/>
      <c r="U58" s="566"/>
      <c r="V58" s="566"/>
      <c r="W58" s="566"/>
      <c r="X58" s="566"/>
      <c r="Y58" s="566"/>
      <c r="Z58" s="566"/>
      <c r="AA58" s="566"/>
    </row>
    <row r="59" spans="4:27" ht="13.5" customHeight="1">
      <c r="Q59" s="92" t="s">
        <v>718</v>
      </c>
      <c r="R59" s="564" t="s">
        <v>1202</v>
      </c>
      <c r="S59" s="564"/>
      <c r="T59" s="564"/>
      <c r="U59" s="564"/>
      <c r="V59" s="564"/>
      <c r="W59" s="564"/>
      <c r="X59" s="564"/>
      <c r="Y59" s="564"/>
      <c r="Z59" s="564"/>
      <c r="AA59" s="564"/>
    </row>
    <row r="60" spans="4:27" ht="13.5" customHeight="1">
      <c r="R60" s="564"/>
      <c r="S60" s="564"/>
      <c r="T60" s="564"/>
      <c r="U60" s="564"/>
      <c r="V60" s="564"/>
      <c r="W60" s="564"/>
      <c r="X60" s="564"/>
      <c r="Y60" s="564"/>
      <c r="Z60" s="564"/>
      <c r="AA60" s="564"/>
    </row>
    <row r="61" spans="4:27" ht="13.5" customHeight="1">
      <c r="R61" s="564"/>
      <c r="S61" s="564"/>
      <c r="T61" s="564"/>
      <c r="U61" s="564"/>
      <c r="V61" s="564"/>
      <c r="W61" s="564"/>
      <c r="X61" s="564"/>
      <c r="Y61" s="564"/>
      <c r="Z61" s="564"/>
      <c r="AA61" s="564"/>
    </row>
  </sheetData>
  <sheetProtection algorithmName="SHA-512" hashValue="nhDbAh3cP7U24BRXCvdAwUvjZ55JoCB9QSNEurUlRIfxmkfCw8WWDU7Y721W1aLOfeHCdOad8tnpwfnM2BUZhw==" saltValue="62V1szh/kgHEGqSVRNAnKQ==" spinCount="100000" sheet="1" objects="1" scenarios="1"/>
  <mergeCells count="18">
    <mergeCell ref="R52:AA53"/>
    <mergeCell ref="R54:AA56"/>
    <mergeCell ref="R57:AA58"/>
    <mergeCell ref="R59:AA61"/>
    <mergeCell ref="D47:M49"/>
    <mergeCell ref="R43:AA45"/>
    <mergeCell ref="R46:AB47"/>
    <mergeCell ref="C21:M24"/>
    <mergeCell ref="R2:AA4"/>
    <mergeCell ref="C5:M8"/>
    <mergeCell ref="C9:M15"/>
    <mergeCell ref="C18:M20"/>
    <mergeCell ref="C25:M26"/>
    <mergeCell ref="R28:AA30"/>
    <mergeCell ref="R33:AA34"/>
    <mergeCell ref="R37:AA38"/>
    <mergeCell ref="R41:AA42"/>
    <mergeCell ref="Q15:AA16"/>
  </mergeCells>
  <phoneticPr fontId="1"/>
  <pageMargins left="0.51181102362204722" right="0.51181102362204722" top="0.55118110236220474" bottom="0.55118110236220474" header="0.31496062992125984" footer="0.31496062992125984"/>
  <pageSetup paperSize="9" scale="65" fitToWidth="0" orientation="landscape" r:id="rId1"/>
  <rowBreaks count="1" manualBreakCount="1">
    <brk id="60"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93A37-85F6-4CDF-8086-052A6F68BEB8}">
  <sheetPr>
    <tabColor theme="5" tint="0.59999389629810485"/>
    <pageSetUpPr fitToPage="1"/>
  </sheetPr>
  <dimension ref="A1:AL62"/>
  <sheetViews>
    <sheetView showGridLines="0" view="pageBreakPreview" zoomScaleNormal="100" zoomScaleSheetLayoutView="100" workbookViewId="0">
      <selection activeCell="B18" sqref="B18:J20"/>
    </sheetView>
  </sheetViews>
  <sheetFormatPr defaultColWidth="9.109375" defaultRowHeight="12"/>
  <cols>
    <col min="1" max="11" width="9.109375" style="1"/>
    <col min="12" max="13" width="1.6640625" style="1" customWidth="1"/>
    <col min="14" max="14" width="7.33203125" style="1" customWidth="1"/>
    <col min="15" max="15" width="3.6640625" style="1" customWidth="1"/>
    <col min="16" max="16" width="32.6640625" style="1" customWidth="1"/>
    <col min="17" max="17" width="10.6640625" style="1" bestFit="1" customWidth="1"/>
    <col min="18" max="18" width="10.44140625" style="1" customWidth="1"/>
    <col min="19" max="19" width="7.33203125" style="1" customWidth="1"/>
    <col min="20" max="20" width="3.6640625" style="1" customWidth="1"/>
    <col min="21" max="21" width="22.44140625" style="1" customWidth="1"/>
    <col min="22" max="22" width="11.88671875" style="94" bestFit="1" customWidth="1"/>
    <col min="23" max="16384" width="9.109375" style="1"/>
  </cols>
  <sheetData>
    <row r="1" spans="1:38" s="89" customFormat="1" ht="13.2">
      <c r="A1" s="808" t="s">
        <v>1787</v>
      </c>
      <c r="V1" s="93"/>
      <c r="AC1" s="90"/>
      <c r="AD1" s="90"/>
      <c r="AE1" s="90"/>
      <c r="AF1" s="90"/>
      <c r="AG1" s="90"/>
      <c r="AH1" s="90"/>
      <c r="AI1" s="90"/>
      <c r="AJ1" s="90"/>
      <c r="AK1" s="90"/>
      <c r="AL1" s="90"/>
    </row>
    <row r="2" spans="1:38" ht="14.4">
      <c r="J2" s="571" t="s">
        <v>696</v>
      </c>
      <c r="K2" s="572"/>
      <c r="N2" s="580" t="s">
        <v>693</v>
      </c>
      <c r="O2" s="580"/>
      <c r="P2" s="580"/>
      <c r="Q2" s="580"/>
      <c r="R2" s="580"/>
      <c r="S2" s="580"/>
      <c r="T2" s="580"/>
      <c r="U2" s="580"/>
      <c r="V2" s="580"/>
    </row>
    <row r="3" spans="1:38">
      <c r="J3" s="573"/>
      <c r="K3" s="574"/>
    </row>
    <row r="4" spans="1:38">
      <c r="J4" s="575"/>
      <c r="K4" s="576"/>
    </row>
    <row r="5" spans="1:38" ht="13.2">
      <c r="AK5" s="91"/>
    </row>
    <row r="6" spans="1:38" ht="13.2">
      <c r="F6" s="246"/>
      <c r="G6" s="246"/>
      <c r="H6" s="246"/>
      <c r="I6" s="246"/>
      <c r="J6" s="246"/>
      <c r="K6" s="809" t="s">
        <v>1795</v>
      </c>
      <c r="N6" s="256" t="str">
        <f>調査票!B2</f>
        <v>０１　工事全般に関する事項</v>
      </c>
      <c r="O6" s="89"/>
      <c r="Q6" s="94" t="s">
        <v>1353</v>
      </c>
      <c r="S6" s="257" t="str">
        <f>調査票!B303</f>
        <v>０４　現場管理費に関する事項</v>
      </c>
      <c r="T6" s="230"/>
      <c r="V6" s="94" t="s">
        <v>1353</v>
      </c>
      <c r="AK6" s="91"/>
    </row>
    <row r="7" spans="1:38" ht="13.2">
      <c r="F7" s="246"/>
      <c r="G7" s="246"/>
      <c r="H7" s="246"/>
      <c r="I7" s="246"/>
      <c r="J7" s="246" t="s">
        <v>1796</v>
      </c>
      <c r="K7" s="246"/>
      <c r="P7" s="1" t="s">
        <v>1352</v>
      </c>
      <c r="Q7" s="1" t="s">
        <v>1319</v>
      </c>
      <c r="T7" s="230" t="str">
        <f>調査票!B312</f>
        <v>1. 現場管理費に関する事項</v>
      </c>
      <c r="AK7" s="91"/>
    </row>
    <row r="8" spans="1:38" ht="13.2">
      <c r="O8" s="230" t="str">
        <f>調査票!B3</f>
        <v>1. 御社の情報に関する事項</v>
      </c>
      <c r="R8" s="95"/>
      <c r="U8" s="230" t="str">
        <f>調査票!B314</f>
        <v>① 労務管理費</v>
      </c>
      <c r="V8" s="94" t="s">
        <v>1327</v>
      </c>
      <c r="AK8" s="91"/>
    </row>
    <row r="9" spans="1:38" ht="13.2">
      <c r="P9" s="230" t="str">
        <f>調査票!B5</f>
        <v>① 受注者名</v>
      </c>
      <c r="Q9" s="1" t="s">
        <v>1319</v>
      </c>
      <c r="U9" s="230" t="str">
        <f>調査票!B323</f>
        <v>② 租税公課</v>
      </c>
      <c r="AK9" s="91"/>
    </row>
    <row r="10" spans="1:38" ht="13.2">
      <c r="P10" s="230" t="str">
        <f>調査票!B6</f>
        <v>② 御社の資本金</v>
      </c>
      <c r="U10" s="230" t="str">
        <f>調査票!B327</f>
        <v>③ 保険料</v>
      </c>
      <c r="AK10" s="91"/>
    </row>
    <row r="11" spans="1:38" ht="13.2">
      <c r="N11" s="93"/>
      <c r="P11" s="230" t="str">
        <f>調査票!B7</f>
        <v>③ 入力担当者の情報</v>
      </c>
      <c r="U11" s="230" t="str">
        <f>調査票!B337</f>
        <v>④ 従業員給与手当</v>
      </c>
      <c r="AK11" s="91"/>
    </row>
    <row r="12" spans="1:38" ht="13.2">
      <c r="O12" s="255" t="str">
        <f>調査票!B13</f>
        <v>2. 当該工事の契約に関する情報</v>
      </c>
      <c r="U12" s="230" t="str">
        <f>調査票!B343</f>
        <v>⑤ 施工図等作成費</v>
      </c>
      <c r="AK12" s="91"/>
    </row>
    <row r="13" spans="1:38" ht="13.2">
      <c r="P13" s="230" t="str">
        <f>調査票!B15</f>
        <v>① 工事名称</v>
      </c>
      <c r="Q13" s="1" t="s">
        <v>1319</v>
      </c>
      <c r="U13" s="230" t="str">
        <f>調査票!B356</f>
        <v>⑥ 退職金</v>
      </c>
      <c r="V13" s="94" t="s">
        <v>1328</v>
      </c>
      <c r="AK13" s="91"/>
    </row>
    <row r="14" spans="1:38" ht="13.2">
      <c r="P14" s="230" t="str">
        <f>調査票!B19</f>
        <v>② 本工事の発注機関の名称</v>
      </c>
      <c r="U14" s="230" t="str">
        <f>調査票!B359</f>
        <v>⑦ 法定福利費</v>
      </c>
      <c r="AK14" s="91"/>
    </row>
    <row r="15" spans="1:38" ht="13.2">
      <c r="P15" s="230" t="str">
        <f>調査票!B20</f>
        <v>③ 工事場所</v>
      </c>
      <c r="U15" s="230" t="str">
        <f>調査票!B367</f>
        <v>⑧ 福利厚生費</v>
      </c>
      <c r="AK15" s="91"/>
    </row>
    <row r="16" spans="1:38" ht="13.2">
      <c r="N16" s="93"/>
      <c r="P16" s="230" t="str">
        <f>LEFT(調査票!B21,4)</f>
        <v>④ 工期</v>
      </c>
      <c r="U16" s="230" t="str">
        <f>調査票!B371</f>
        <v>⑨ 事務用品費</v>
      </c>
      <c r="AK16" s="91"/>
    </row>
    <row r="17" spans="2:37" ht="13.2">
      <c r="O17" s="89"/>
      <c r="P17" s="230" t="str">
        <f>調査票!B22</f>
        <v>⑤ 工事一時中止</v>
      </c>
      <c r="U17" s="230" t="str">
        <f>調査票!B377</f>
        <v>⑩ 通信交通費</v>
      </c>
      <c r="AK17" s="91"/>
    </row>
    <row r="18" spans="2:37" ht="13.5" customHeight="1">
      <c r="B18" s="577" t="s">
        <v>694</v>
      </c>
      <c r="C18" s="578"/>
      <c r="D18" s="578"/>
      <c r="E18" s="578"/>
      <c r="F18" s="578"/>
      <c r="G18" s="578"/>
      <c r="H18" s="578"/>
      <c r="I18" s="578"/>
      <c r="J18" s="578"/>
      <c r="P18" s="230" t="str">
        <f>調査票!B25</f>
        <v>⑦ 工事原価</v>
      </c>
      <c r="U18" s="230" t="str">
        <f>調査票!B383</f>
        <v>⑪ 補償費</v>
      </c>
      <c r="AK18" s="91"/>
    </row>
    <row r="19" spans="2:37" ht="13.5" customHeight="1">
      <c r="B19" s="578"/>
      <c r="C19" s="578"/>
      <c r="D19" s="578"/>
      <c r="E19" s="578"/>
      <c r="F19" s="578"/>
      <c r="G19" s="578"/>
      <c r="H19" s="578"/>
      <c r="I19" s="578"/>
      <c r="J19" s="578"/>
      <c r="K19" s="96"/>
      <c r="L19" s="96"/>
      <c r="M19" s="96"/>
      <c r="P19" s="230" t="str">
        <f>調査票!B26</f>
        <v>⑧ 契約保証費</v>
      </c>
      <c r="U19" s="230" t="str">
        <f>調査票!B388</f>
        <v>⑫ その他</v>
      </c>
      <c r="AK19" s="91"/>
    </row>
    <row r="20" spans="2:37" ht="13.2">
      <c r="B20" s="578"/>
      <c r="C20" s="578"/>
      <c r="D20" s="578"/>
      <c r="E20" s="578"/>
      <c r="F20" s="578"/>
      <c r="G20" s="578"/>
      <c r="H20" s="578"/>
      <c r="I20" s="578"/>
      <c r="J20" s="578"/>
      <c r="P20" s="230" t="str">
        <f>調査票!B28</f>
        <v>⑨ 住宅瑕疵担保履行法</v>
      </c>
      <c r="AK20" s="91"/>
    </row>
    <row r="21" spans="2:37" ht="13.2">
      <c r="P21" s="230" t="str">
        <f>調査票!B32</f>
        <v>⑩ 建物概要</v>
      </c>
      <c r="AK21" s="91"/>
    </row>
    <row r="22" spans="2:37" ht="13.5" customHeight="1">
      <c r="B22" s="97"/>
      <c r="C22" s="96"/>
      <c r="D22" s="96"/>
      <c r="E22" s="96"/>
      <c r="F22" s="96"/>
      <c r="G22" s="96"/>
      <c r="H22" s="96"/>
      <c r="I22" s="96"/>
      <c r="J22" s="96"/>
      <c r="O22" s="230" t="str">
        <f>調査票!B46</f>
        <v>3. 工事の施工管理体制等に関する事項</v>
      </c>
      <c r="AK22" s="91"/>
    </row>
    <row r="23" spans="2:37" ht="13.2">
      <c r="P23" s="230" t="str">
        <f>調査票!B48</f>
        <v>① 週休２日促進工事の取組</v>
      </c>
      <c r="Q23" s="1" t="s">
        <v>1320</v>
      </c>
      <c r="AK23" s="91"/>
    </row>
    <row r="24" spans="2:37" ht="13.2">
      <c r="P24" s="230" t="str">
        <f>調査票!B50</f>
        <v>② 特別な経費等</v>
      </c>
      <c r="AK24" s="91"/>
    </row>
    <row r="25" spans="2:37" ht="13.2">
      <c r="AK25" s="91"/>
    </row>
    <row r="26" spans="2:37" ht="13.2">
      <c r="N26" s="257" t="str">
        <f>調査票!B59</f>
        <v>０２　工事原価等に関する事項</v>
      </c>
      <c r="S26" s="257" t="str">
        <f>別表!B1</f>
        <v>④ 従業員給与手当　別表</v>
      </c>
      <c r="AK26" s="91"/>
    </row>
    <row r="27" spans="2:37" ht="13.5" customHeight="1">
      <c r="B27" s="579" t="s">
        <v>695</v>
      </c>
      <c r="C27" s="579"/>
      <c r="D27" s="579"/>
      <c r="E27" s="579"/>
      <c r="F27" s="579"/>
      <c r="G27" s="579"/>
      <c r="H27" s="579"/>
      <c r="I27" s="579"/>
      <c r="J27" s="579"/>
      <c r="O27" s="230" t="str">
        <f>調査票!B60</f>
        <v>1. 工事原価に関する事項</v>
      </c>
      <c r="Q27" s="1" t="s">
        <v>1320</v>
      </c>
      <c r="U27" s="230" t="str">
        <f>CONCATENATE(別表!D13," ",LEFT(別表!E13,5))</f>
        <v>① 現場稼働日</v>
      </c>
      <c r="V27" s="94" t="s">
        <v>1326</v>
      </c>
      <c r="AK27" s="91"/>
    </row>
    <row r="28" spans="2:37" ht="13.5" customHeight="1">
      <c r="B28" s="579"/>
      <c r="C28" s="579"/>
      <c r="D28" s="579"/>
      <c r="E28" s="579"/>
      <c r="F28" s="579"/>
      <c r="G28" s="579"/>
      <c r="H28" s="579"/>
      <c r="I28" s="579"/>
      <c r="J28" s="579"/>
      <c r="P28" s="230" t="str">
        <f>調査票!B62</f>
        <v>① 直接工事費</v>
      </c>
      <c r="U28" s="230" t="str">
        <f>CONCATENATE(別表!D14," ",LEFT(別表!E14,5))</f>
        <v>② 役　職　名</v>
      </c>
      <c r="AK28" s="91"/>
    </row>
    <row r="29" spans="2:37" ht="13.5" customHeight="1">
      <c r="B29" s="579"/>
      <c r="C29" s="579"/>
      <c r="D29" s="579"/>
      <c r="E29" s="579"/>
      <c r="F29" s="579"/>
      <c r="G29" s="579"/>
      <c r="H29" s="579"/>
      <c r="I29" s="579"/>
      <c r="J29" s="579"/>
      <c r="N29" s="93"/>
      <c r="O29" s="89"/>
      <c r="P29" s="230" t="str">
        <f>CONCATENATE(調査票!B63,"（自動計算）")</f>
        <v>② 共通仮設費（自動計算）</v>
      </c>
      <c r="U29" s="230" t="str">
        <f>CONCATENATE(別表!D16," ",LEFT(別表!E16,5))</f>
        <v>③ 年　　代　</v>
      </c>
      <c r="AK29" s="91"/>
    </row>
    <row r="30" spans="2:37" ht="13.5" customHeight="1">
      <c r="P30" s="230" t="str">
        <f>CONCATENATE(調査票!B64,"（自動計算）")</f>
        <v>③ 現場管理費（自動計算）</v>
      </c>
      <c r="U30" s="230" t="str">
        <f>CONCATENATE(別表!D17," ",LEFT(別表!E17,5))</f>
        <v>④ 勤　　務　</v>
      </c>
      <c r="AK30" s="91"/>
    </row>
    <row r="31" spans="2:37" ht="13.5" customHeight="1">
      <c r="P31" s="230" t="str">
        <f>CONCATENATE(調査票!B66,"（自動計算）")</f>
        <v>④ 一般管理費等（自動計算）</v>
      </c>
      <c r="U31" s="230" t="str">
        <f>CONCATENATE(別表!D18," ",LEFT(別表!E18,5))</f>
        <v>⑤ 雇 用 形</v>
      </c>
      <c r="AK31" s="91"/>
    </row>
    <row r="32" spans="2:37" ht="13.5" customHeight="1">
      <c r="P32" s="230" t="str">
        <f>調査票!B68</f>
        <v>⑤ 各種負担金</v>
      </c>
      <c r="U32" s="230" t="str">
        <f>CONCATENATE(別表!D19," ",LEFT(別表!E19,5))</f>
        <v>⑥ 作 業 内</v>
      </c>
      <c r="AK32" s="91"/>
    </row>
    <row r="33" spans="14:37" ht="13.5" customHeight="1">
      <c r="O33" s="230" t="str">
        <f>調査票!B70</f>
        <v>2. 他工種に関する事項</v>
      </c>
      <c r="P33" s="230"/>
      <c r="U33" s="230" t="str">
        <f>CONCATENATE(別表!D21," ",LEFT(別表!E21,5))</f>
        <v>⑦ 給与等総額</v>
      </c>
      <c r="W33" s="98"/>
      <c r="X33" s="98"/>
      <c r="AK33" s="91"/>
    </row>
    <row r="34" spans="14:37" ht="13.5" customHeight="1">
      <c r="P34" s="230" t="str">
        <f>調査票!B72</f>
        <v>① 他工種の有無等</v>
      </c>
      <c r="Q34" s="1" t="s">
        <v>1320</v>
      </c>
      <c r="W34" s="98"/>
      <c r="X34" s="98"/>
      <c r="AK34" s="91"/>
    </row>
    <row r="35" spans="14:37" ht="13.5" customHeight="1">
      <c r="O35" s="230" t="str">
        <f>調査票!B81</f>
        <v>3. 直接工事費に関する事項</v>
      </c>
      <c r="P35" s="230"/>
      <c r="S35" s="101" t="str">
        <f>完成工事原価報告書!C4</f>
        <v>完成工事原価報告書</v>
      </c>
      <c r="V35" s="94" t="s">
        <v>1329</v>
      </c>
      <c r="AK35" s="91"/>
    </row>
    <row r="36" spans="14:37" ht="13.5" customHeight="1">
      <c r="P36" s="230" t="str">
        <f>調査票!B83</f>
        <v>① 各種処分費</v>
      </c>
      <c r="Q36" s="1" t="s">
        <v>1320</v>
      </c>
      <c r="S36" s="101" t="str">
        <f>CONCATENATE(完成工事原価報告書!K4,"（記入例）")</f>
        <v>完成工事原価報告書（記入例）</v>
      </c>
      <c r="V36" s="94" t="s">
        <v>1330</v>
      </c>
      <c r="AK36" s="91"/>
    </row>
    <row r="37" spans="14:37" ht="13.5" customHeight="1">
      <c r="AK37" s="91"/>
    </row>
    <row r="38" spans="14:37" ht="13.5" customHeight="1">
      <c r="N38" s="257" t="str">
        <f>調査票!B89</f>
        <v>０３　共通仮設費に関する事項</v>
      </c>
      <c r="S38" s="101" t="s">
        <v>1318</v>
      </c>
      <c r="AK38" s="91"/>
    </row>
    <row r="39" spans="14:37" ht="13.5" customHeight="1">
      <c r="O39" s="230" t="str">
        <f>調査票!B100</f>
        <v>0. 共益費に関する事項</v>
      </c>
      <c r="T39" s="1" t="str">
        <f>CONCATENATE("工事実施工程表",工事実施工程表【参考例】!AA1)</f>
        <v>工事実施工程表【参考例】</v>
      </c>
      <c r="V39" s="94" t="s">
        <v>1331</v>
      </c>
      <c r="AK39" s="91"/>
    </row>
    <row r="40" spans="14:37" ht="13.5" customHeight="1">
      <c r="P40" s="230" t="str">
        <f>調査票!B103</f>
        <v>① 準備費</v>
      </c>
      <c r="Q40" s="1" t="s">
        <v>1321</v>
      </c>
      <c r="AK40" s="91"/>
    </row>
    <row r="41" spans="14:37" ht="13.5" customHeight="1">
      <c r="P41" s="230" t="str">
        <f>調査票!B104</f>
        <v>② 仮設建物費</v>
      </c>
      <c r="AK41" s="91"/>
    </row>
    <row r="42" spans="14:37" ht="13.5" customHeight="1">
      <c r="P42" s="230" t="str">
        <f>調査票!B105</f>
        <v>③ 工事施設費</v>
      </c>
      <c r="AK42" s="91"/>
    </row>
    <row r="43" spans="14:37" ht="13.5" customHeight="1">
      <c r="N43" s="93"/>
      <c r="P43" s="230" t="str">
        <f>調査票!B106</f>
        <v>④ 環境安全費</v>
      </c>
      <c r="AK43" s="91"/>
    </row>
    <row r="44" spans="14:37" ht="13.5" customHeight="1">
      <c r="P44" s="230" t="str">
        <f>調査票!B107</f>
        <v>⑤ 動力用水光熱費</v>
      </c>
      <c r="AK44" s="91"/>
    </row>
    <row r="45" spans="14:37" ht="13.5" customHeight="1">
      <c r="P45" s="230" t="str">
        <f>調査票!B108</f>
        <v>⑥ 屋外整理清掃費</v>
      </c>
    </row>
    <row r="46" spans="14:37" ht="13.5" customHeight="1">
      <c r="P46" s="230" t="str">
        <f>調査票!B109</f>
        <v>⑦ 機械器具費</v>
      </c>
    </row>
    <row r="47" spans="14:37" ht="13.5" customHeight="1">
      <c r="P47" s="230" t="str">
        <f>調査票!B110</f>
        <v>⑧ 情報システム費</v>
      </c>
    </row>
    <row r="48" spans="14:37" ht="13.5" customHeight="1">
      <c r="P48" s="230" t="str">
        <f>調査票!B111</f>
        <v>⑨ その他</v>
      </c>
    </row>
    <row r="49" spans="14:17" ht="13.5" customHeight="1">
      <c r="O49" s="230" t="str">
        <f>調査票!B116</f>
        <v>1. 共通仮設費に関する事項</v>
      </c>
      <c r="P49" s="230"/>
    </row>
    <row r="50" spans="14:17" ht="13.5" customHeight="1">
      <c r="P50" s="230" t="str">
        <f>調査票!B118</f>
        <v>① 準備費</v>
      </c>
      <c r="Q50" s="1" t="s">
        <v>1321</v>
      </c>
    </row>
    <row r="51" spans="14:17" ht="13.5" customHeight="1">
      <c r="P51" s="230" t="str">
        <f>調査票!B136</f>
        <v>② 仮設建物費</v>
      </c>
      <c r="Q51" s="1" t="s">
        <v>1322</v>
      </c>
    </row>
    <row r="52" spans="14:17" ht="13.5" customHeight="1">
      <c r="P52" s="230" t="str">
        <f>調査票!B157</f>
        <v>③ 工事施設費</v>
      </c>
    </row>
    <row r="53" spans="14:17" ht="13.5" customHeight="1">
      <c r="N53" s="89"/>
      <c r="P53" s="230" t="str">
        <f>調査票!B179</f>
        <v>④ 環境安全費</v>
      </c>
      <c r="Q53" s="1" t="s">
        <v>1323</v>
      </c>
    </row>
    <row r="54" spans="14:17" ht="13.5" customHeight="1">
      <c r="N54" s="89"/>
      <c r="P54" s="230" t="str">
        <f>調査票!B195</f>
        <v>⑤ 動力用水光熱費</v>
      </c>
    </row>
    <row r="55" spans="14:17" ht="13.5" customHeight="1">
      <c r="P55" s="230" t="str">
        <f>調査票!B208</f>
        <v>⑥ 屋外整理清掃費</v>
      </c>
    </row>
    <row r="56" spans="14:17" ht="13.5" customHeight="1">
      <c r="N56" s="89"/>
      <c r="P56" s="230" t="str">
        <f>調査票!B221</f>
        <v>⑦ 機械器具費</v>
      </c>
      <c r="Q56" s="1" t="s">
        <v>1324</v>
      </c>
    </row>
    <row r="57" spans="14:17" ht="13.5" customHeight="1">
      <c r="N57" s="89"/>
      <c r="P57" s="230" t="str">
        <f>調査票!B252</f>
        <v>⑧ 情報システム費</v>
      </c>
    </row>
    <row r="58" spans="14:17" ht="13.5" customHeight="1">
      <c r="P58" s="230" t="str">
        <f>調査票!B268</f>
        <v>⑨ その他</v>
      </c>
      <c r="Q58" s="1" t="s">
        <v>1325</v>
      </c>
    </row>
    <row r="59" spans="14:17" ht="13.5" customHeight="1"/>
    <row r="60" spans="14:17" ht="13.5" customHeight="1"/>
    <row r="61" spans="14:17" ht="13.5" customHeight="1"/>
    <row r="62" spans="14:17" ht="13.5" customHeight="1"/>
  </sheetData>
  <sheetProtection algorithmName="SHA-512" hashValue="ZOk99CYScOxk2D269JEeaiq+dNqGjB+sKPqzXscYIV+ZMiEK265M5mjlaRtTO6ZEJzHfTqRbcS+3kof4xnGzzw==" saltValue="Gbnm6s0Sse0TEkX7XtIT2g==" spinCount="100000" sheet="1" objects="1" scenarios="1"/>
  <mergeCells count="4">
    <mergeCell ref="J2:K4"/>
    <mergeCell ref="B18:J20"/>
    <mergeCell ref="B27:J29"/>
    <mergeCell ref="N2:V2"/>
  </mergeCells>
  <phoneticPr fontId="1"/>
  <pageMargins left="0.59055118110236227" right="0.39370078740157483" top="0.59055118110236227" bottom="0.39370078740157483" header="0.31496062992125984" footer="0.31496062992125984"/>
  <pageSetup paperSize="9" scale="70" fitToWidth="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1BFA-A933-4479-8140-3D50B94F12E4}">
  <sheetPr>
    <tabColor rgb="FFFF0000"/>
  </sheetPr>
  <dimension ref="A1:Z466"/>
  <sheetViews>
    <sheetView showGridLines="0" zoomScaleNormal="100" zoomScaleSheetLayoutView="100" workbookViewId="0">
      <selection activeCell="D2" sqref="D2"/>
    </sheetView>
  </sheetViews>
  <sheetFormatPr defaultColWidth="9.109375" defaultRowHeight="18" customHeight="1"/>
  <cols>
    <col min="1" max="1" width="1.44140625" style="103" customWidth="1"/>
    <col min="2" max="2" width="28.5546875" style="230" customWidth="1"/>
    <col min="3" max="3" width="5.6640625" style="257" customWidth="1"/>
    <col min="4" max="4" width="19.6640625" style="257" customWidth="1"/>
    <col min="5" max="5" width="11.44140625" style="257" customWidth="1"/>
    <col min="6" max="6" width="5.6640625" style="230" customWidth="1"/>
    <col min="7" max="8" width="11.44140625" style="230" customWidth="1"/>
    <col min="9" max="9" width="5.6640625" style="230" customWidth="1"/>
    <col min="10" max="10" width="11.44140625" style="230" customWidth="1"/>
    <col min="11" max="11" width="13.88671875" style="230" customWidth="1"/>
    <col min="12" max="12" width="1.44140625" style="103" customWidth="1"/>
    <col min="13" max="13" width="5.109375" style="104" customWidth="1"/>
    <col min="14" max="14" width="111.6640625" style="224" customWidth="1"/>
    <col min="15" max="15" width="2.109375" style="103" customWidth="1"/>
    <col min="16" max="16" width="1.44140625" style="103" customWidth="1"/>
    <col min="17" max="16384" width="9.109375" style="103"/>
  </cols>
  <sheetData>
    <row r="1" spans="2:14" ht="20.100000000000001" customHeight="1">
      <c r="B1" s="810" t="s">
        <v>1788</v>
      </c>
      <c r="C1" s="312"/>
      <c r="D1" s="603" t="s">
        <v>1357</v>
      </c>
      <c r="E1" s="604"/>
      <c r="F1" s="604"/>
      <c r="G1" s="605" t="str">
        <f>IF(D1="設備の工種を選択してください。","","・受注者用」")</f>
        <v>・受注者用」</v>
      </c>
      <c r="H1" s="606"/>
      <c r="I1" s="230" t="s">
        <v>265</v>
      </c>
      <c r="N1" s="223" t="s">
        <v>803</v>
      </c>
    </row>
    <row r="2" spans="2:14" ht="30" customHeight="1" thickBot="1">
      <c r="B2" s="257" t="s">
        <v>1171</v>
      </c>
      <c r="K2" s="613">
        <v>1</v>
      </c>
      <c r="L2" s="613"/>
      <c r="M2" s="231"/>
      <c r="N2" s="232" t="s">
        <v>804</v>
      </c>
    </row>
    <row r="3" spans="2:14" ht="18" customHeight="1" thickBot="1">
      <c r="B3" s="257" t="s">
        <v>0</v>
      </c>
      <c r="N3" s="105" t="str">
        <f>ck!I2</f>
        <v>本シートの入力をお願いします。</v>
      </c>
    </row>
    <row r="4" spans="2:14" ht="18" customHeight="1" thickBot="1">
      <c r="B4" s="520" t="s">
        <v>1</v>
      </c>
      <c r="C4" s="521" t="s">
        <v>2</v>
      </c>
      <c r="D4" s="521"/>
      <c r="E4" s="521"/>
      <c r="F4" s="522"/>
      <c r="G4" s="522"/>
      <c r="H4" s="522"/>
      <c r="I4" s="522"/>
      <c r="J4" s="522"/>
      <c r="K4" s="523"/>
    </row>
    <row r="5" spans="2:14" ht="26.1" customHeight="1">
      <c r="B5" s="317" t="s">
        <v>3</v>
      </c>
      <c r="C5" s="728"/>
      <c r="D5" s="729"/>
      <c r="E5" s="729"/>
      <c r="F5" s="729"/>
      <c r="G5" s="729"/>
      <c r="H5" s="729"/>
      <c r="I5" s="729"/>
      <c r="J5" s="729"/>
      <c r="K5" s="730"/>
      <c r="M5" s="107" t="s">
        <v>41</v>
      </c>
      <c r="N5" s="224" t="s">
        <v>1223</v>
      </c>
    </row>
    <row r="6" spans="2:14" ht="18" customHeight="1">
      <c r="B6" s="318" t="s">
        <v>4</v>
      </c>
      <c r="C6" s="731"/>
      <c r="D6" s="732"/>
      <c r="E6" s="732"/>
      <c r="F6" s="732"/>
      <c r="G6" s="732"/>
      <c r="H6" s="733"/>
      <c r="I6" s="319" t="s">
        <v>6</v>
      </c>
      <c r="J6" s="319"/>
      <c r="K6" s="320"/>
      <c r="M6" s="107" t="s">
        <v>41</v>
      </c>
      <c r="N6" s="224" t="s">
        <v>1222</v>
      </c>
    </row>
    <row r="7" spans="2:14" ht="30" customHeight="1">
      <c r="B7" s="321" t="s">
        <v>5</v>
      </c>
      <c r="C7" s="322"/>
      <c r="D7" s="322"/>
      <c r="E7" s="322"/>
      <c r="F7" s="524" t="s">
        <v>11</v>
      </c>
      <c r="G7" s="525"/>
      <c r="H7" s="526"/>
      <c r="I7" s="525" t="s">
        <v>12</v>
      </c>
      <c r="J7" s="527"/>
      <c r="K7" s="528"/>
      <c r="N7" s="224" t="s">
        <v>1360</v>
      </c>
    </row>
    <row r="8" spans="2:14" ht="18" customHeight="1">
      <c r="B8" s="323"/>
      <c r="E8" s="312" t="s">
        <v>7</v>
      </c>
      <c r="F8" s="734"/>
      <c r="G8" s="735"/>
      <c r="H8" s="736"/>
      <c r="I8" s="737"/>
      <c r="J8" s="735"/>
      <c r="K8" s="738"/>
      <c r="M8" s="107" t="s">
        <v>41</v>
      </c>
      <c r="N8" s="607" t="s">
        <v>1361</v>
      </c>
    </row>
    <row r="9" spans="2:14" ht="18" customHeight="1">
      <c r="B9" s="323"/>
      <c r="E9" s="312" t="s">
        <v>8</v>
      </c>
      <c r="F9" s="584"/>
      <c r="G9" s="582"/>
      <c r="H9" s="582"/>
      <c r="I9" s="584"/>
      <c r="J9" s="582"/>
      <c r="K9" s="704"/>
      <c r="M9" s="107"/>
      <c r="N9" s="568"/>
    </row>
    <row r="10" spans="2:14" ht="18" customHeight="1">
      <c r="B10" s="323"/>
      <c r="E10" s="312" t="s">
        <v>9</v>
      </c>
      <c r="F10" s="584"/>
      <c r="G10" s="582"/>
      <c r="H10" s="582"/>
      <c r="I10" s="584"/>
      <c r="J10" s="582"/>
      <c r="K10" s="704"/>
      <c r="M10" s="107" t="s">
        <v>41</v>
      </c>
      <c r="N10" s="568"/>
    </row>
    <row r="11" spans="2:14" ht="18" customHeight="1" thickBot="1">
      <c r="B11" s="324"/>
      <c r="C11" s="325"/>
      <c r="D11" s="325"/>
      <c r="E11" s="326" t="s">
        <v>10</v>
      </c>
      <c r="F11" s="705"/>
      <c r="G11" s="643"/>
      <c r="H11" s="643"/>
      <c r="I11" s="705"/>
      <c r="J11" s="643"/>
      <c r="K11" s="706"/>
      <c r="M11" s="107"/>
      <c r="N11" s="568"/>
    </row>
    <row r="12" spans="2:14" ht="12" customHeight="1"/>
    <row r="13" spans="2:14" ht="18" customHeight="1" thickBot="1">
      <c r="B13" s="257" t="s">
        <v>38</v>
      </c>
      <c r="N13" s="223" t="s">
        <v>1231</v>
      </c>
    </row>
    <row r="14" spans="2:14" ht="18" customHeight="1" thickBot="1">
      <c r="B14" s="520" t="s">
        <v>1</v>
      </c>
      <c r="C14" s="521" t="s">
        <v>2</v>
      </c>
      <c r="D14" s="521"/>
      <c r="E14" s="521"/>
      <c r="F14" s="522"/>
      <c r="G14" s="522"/>
      <c r="H14" s="522"/>
      <c r="I14" s="522"/>
      <c r="J14" s="522"/>
      <c r="K14" s="523"/>
      <c r="N14" s="223" t="s">
        <v>1365</v>
      </c>
    </row>
    <row r="15" spans="2:14" ht="18" customHeight="1">
      <c r="B15" s="323" t="s">
        <v>13</v>
      </c>
      <c r="C15" s="327"/>
      <c r="D15" s="328" t="s">
        <v>17</v>
      </c>
      <c r="E15" s="739"/>
      <c r="F15" s="740"/>
      <c r="G15" s="740"/>
      <c r="H15" s="740"/>
      <c r="I15" s="740"/>
      <c r="J15" s="740"/>
      <c r="K15" s="741"/>
      <c r="M15" s="107" t="s">
        <v>41</v>
      </c>
      <c r="N15" s="224" t="s">
        <v>1232</v>
      </c>
    </row>
    <row r="16" spans="2:14" ht="24.75" customHeight="1">
      <c r="B16" s="323"/>
      <c r="C16" s="329"/>
      <c r="D16" s="330" t="s">
        <v>14</v>
      </c>
      <c r="E16" s="692"/>
      <c r="F16" s="693"/>
      <c r="G16" s="693"/>
      <c r="H16" s="693"/>
      <c r="I16" s="693"/>
      <c r="J16" s="693"/>
      <c r="K16" s="694"/>
      <c r="M16" s="107" t="s">
        <v>41</v>
      </c>
      <c r="N16" s="224" t="s">
        <v>1362</v>
      </c>
    </row>
    <row r="17" spans="2:14" ht="18" customHeight="1">
      <c r="B17" s="323"/>
      <c r="C17" s="329"/>
      <c r="D17" s="330" t="s">
        <v>15</v>
      </c>
      <c r="E17" s="692"/>
      <c r="F17" s="693"/>
      <c r="G17" s="693"/>
      <c r="H17" s="693"/>
      <c r="I17" s="693"/>
      <c r="J17" s="693"/>
      <c r="K17" s="694"/>
      <c r="M17" s="107" t="s">
        <v>41</v>
      </c>
      <c r="N17" s="224" t="s">
        <v>1363</v>
      </c>
    </row>
    <row r="18" spans="2:14" ht="18" customHeight="1">
      <c r="B18" s="323"/>
      <c r="C18" s="331"/>
      <c r="D18" s="332" t="s">
        <v>16</v>
      </c>
      <c r="E18" s="754"/>
      <c r="F18" s="755"/>
      <c r="G18" s="755"/>
      <c r="H18" s="755"/>
      <c r="I18" s="755"/>
      <c r="J18" s="755"/>
      <c r="K18" s="756"/>
      <c r="M18" s="107" t="s">
        <v>41</v>
      </c>
      <c r="N18" s="224" t="s">
        <v>1364</v>
      </c>
    </row>
    <row r="19" spans="2:14" ht="18" customHeight="1">
      <c r="B19" s="318" t="s">
        <v>18</v>
      </c>
      <c r="C19" s="742" t="s">
        <v>40</v>
      </c>
      <c r="D19" s="743"/>
      <c r="E19" s="744"/>
      <c r="F19" s="745"/>
      <c r="G19" s="745"/>
      <c r="H19" s="745"/>
      <c r="I19" s="745"/>
      <c r="J19" s="745"/>
      <c r="K19" s="746"/>
      <c r="M19" s="107" t="s">
        <v>41</v>
      </c>
      <c r="N19" s="224" t="s">
        <v>133</v>
      </c>
    </row>
    <row r="20" spans="2:14" ht="18" customHeight="1">
      <c r="B20" s="318" t="s">
        <v>19</v>
      </c>
      <c r="C20" s="752"/>
      <c r="D20" s="753"/>
      <c r="E20" s="333"/>
      <c r="F20" s="319"/>
      <c r="G20" s="319"/>
      <c r="H20" s="319"/>
      <c r="I20" s="334"/>
      <c r="J20" s="335" t="s">
        <v>1224</v>
      </c>
      <c r="K20" s="336"/>
      <c r="M20" s="107" t="s">
        <v>41</v>
      </c>
      <c r="N20" s="224" t="s">
        <v>1233</v>
      </c>
    </row>
    <row r="21" spans="2:14" ht="37.5" customHeight="1">
      <c r="B21" s="337" t="s">
        <v>798</v>
      </c>
      <c r="C21" s="333"/>
      <c r="D21" s="334" t="s">
        <v>270</v>
      </c>
      <c r="E21" s="683"/>
      <c r="F21" s="684"/>
      <c r="G21" s="319"/>
      <c r="H21" s="334" t="s">
        <v>21</v>
      </c>
      <c r="I21" s="683"/>
      <c r="J21" s="684"/>
      <c r="K21" s="320"/>
      <c r="M21" s="107" t="s">
        <v>41</v>
      </c>
      <c r="N21" s="224" t="s">
        <v>1368</v>
      </c>
    </row>
    <row r="22" spans="2:14" ht="18" customHeight="1">
      <c r="B22" s="321" t="s">
        <v>1194</v>
      </c>
      <c r="C22" s="338"/>
      <c r="D22" s="339"/>
      <c r="E22" s="322"/>
      <c r="F22" s="340"/>
      <c r="G22" s="340"/>
      <c r="H22" s="340"/>
      <c r="I22" s="341"/>
      <c r="J22" s="342" t="s">
        <v>1225</v>
      </c>
      <c r="K22" s="343"/>
      <c r="M22" s="107" t="s">
        <v>41</v>
      </c>
      <c r="N22" s="224" t="s">
        <v>1234</v>
      </c>
    </row>
    <row r="23" spans="2:14" ht="18" customHeight="1">
      <c r="B23" s="344" t="s">
        <v>23</v>
      </c>
      <c r="C23" s="747" t="s">
        <v>1195</v>
      </c>
      <c r="D23" s="748"/>
      <c r="E23" s="749"/>
      <c r="F23" s="750"/>
      <c r="G23" s="345" t="s">
        <v>24</v>
      </c>
      <c r="H23" s="345"/>
      <c r="I23" s="648"/>
      <c r="J23" s="649"/>
      <c r="K23" s="346"/>
      <c r="M23" s="107" t="s">
        <v>41</v>
      </c>
      <c r="N23" s="224" t="s">
        <v>1366</v>
      </c>
    </row>
    <row r="24" spans="2:14" ht="18" customHeight="1">
      <c r="B24" s="318" t="s">
        <v>35</v>
      </c>
      <c r="C24" s="333"/>
      <c r="D24" s="333"/>
      <c r="E24" s="333"/>
      <c r="F24" s="334" t="s">
        <v>36</v>
      </c>
      <c r="G24" s="744"/>
      <c r="H24" s="597"/>
      <c r="I24" s="751"/>
      <c r="J24" s="319" t="s">
        <v>1226</v>
      </c>
      <c r="K24" s="320"/>
      <c r="M24" s="107" t="s">
        <v>41</v>
      </c>
      <c r="N24" s="224" t="s">
        <v>1235</v>
      </c>
    </row>
    <row r="25" spans="2:14" ht="18" customHeight="1">
      <c r="B25" s="318" t="s">
        <v>266</v>
      </c>
      <c r="C25" s="333"/>
      <c r="D25" s="333"/>
      <c r="E25" s="333"/>
      <c r="F25" s="334" t="s">
        <v>799</v>
      </c>
      <c r="G25" s="744"/>
      <c r="H25" s="597"/>
      <c r="I25" s="751"/>
      <c r="J25" s="319" t="s">
        <v>1226</v>
      </c>
      <c r="K25" s="320"/>
      <c r="M25" s="107" t="s">
        <v>41</v>
      </c>
      <c r="N25" s="224" t="s">
        <v>1236</v>
      </c>
    </row>
    <row r="26" spans="2:14" ht="18" customHeight="1">
      <c r="B26" s="321" t="s">
        <v>267</v>
      </c>
      <c r="C26" s="338"/>
      <c r="D26" s="339"/>
      <c r="E26" s="339"/>
      <c r="F26" s="347" t="s">
        <v>37</v>
      </c>
      <c r="G26" s="716"/>
      <c r="H26" s="623"/>
      <c r="I26" s="624"/>
      <c r="J26" s="348" t="s">
        <v>1226</v>
      </c>
      <c r="K26" s="349"/>
      <c r="M26" s="107" t="s">
        <v>41</v>
      </c>
      <c r="N26" s="225" t="s">
        <v>1237</v>
      </c>
    </row>
    <row r="27" spans="2:14" ht="18" customHeight="1">
      <c r="B27" s="323"/>
      <c r="C27" s="350"/>
      <c r="D27" s="351"/>
      <c r="E27" s="351"/>
      <c r="F27" s="352" t="s">
        <v>684</v>
      </c>
      <c r="G27" s="653"/>
      <c r="H27" s="654"/>
      <c r="I27" s="655"/>
      <c r="J27" s="353"/>
      <c r="K27" s="354"/>
      <c r="M27" s="107" t="s">
        <v>41</v>
      </c>
      <c r="N27" s="224" t="s">
        <v>1238</v>
      </c>
    </row>
    <row r="28" spans="2:14" ht="24.75" customHeight="1">
      <c r="B28" s="321" t="s">
        <v>268</v>
      </c>
      <c r="C28" s="338"/>
      <c r="D28" s="339"/>
      <c r="E28" s="339"/>
      <c r="F28" s="348"/>
      <c r="G28" s="348"/>
      <c r="H28" s="348"/>
      <c r="I28" s="347"/>
      <c r="J28" s="355" t="s">
        <v>813</v>
      </c>
      <c r="K28" s="343"/>
      <c r="M28" s="107" t="s">
        <v>41</v>
      </c>
      <c r="N28" s="224" t="s">
        <v>127</v>
      </c>
    </row>
    <row r="29" spans="2:14" ht="18" customHeight="1">
      <c r="B29" s="323"/>
      <c r="C29" s="356"/>
      <c r="D29" s="357"/>
      <c r="E29" s="357"/>
      <c r="F29" s="330" t="s">
        <v>1229</v>
      </c>
      <c r="G29" s="707"/>
      <c r="H29" s="708"/>
      <c r="I29" s="709"/>
      <c r="J29" s="358"/>
      <c r="K29" s="359"/>
      <c r="M29" s="107" t="s">
        <v>41</v>
      </c>
      <c r="N29" s="224" t="s">
        <v>1239</v>
      </c>
    </row>
    <row r="30" spans="2:14" ht="18" customHeight="1">
      <c r="B30" s="323"/>
      <c r="C30" s="356"/>
      <c r="D30" s="357"/>
      <c r="E30" s="357"/>
      <c r="F30" s="330" t="s">
        <v>39</v>
      </c>
      <c r="G30" s="584"/>
      <c r="H30" s="582"/>
      <c r="I30" s="583"/>
      <c r="J30" s="358" t="s">
        <v>1226</v>
      </c>
      <c r="K30" s="360"/>
      <c r="M30" s="107" t="s">
        <v>41</v>
      </c>
      <c r="N30" s="224" t="s">
        <v>1240</v>
      </c>
    </row>
    <row r="31" spans="2:14" ht="18" customHeight="1">
      <c r="B31" s="323"/>
      <c r="C31" s="350"/>
      <c r="D31" s="351"/>
      <c r="E31" s="351"/>
      <c r="F31" s="352" t="s">
        <v>1230</v>
      </c>
      <c r="G31" s="664"/>
      <c r="H31" s="665"/>
      <c r="I31" s="666"/>
      <c r="J31" s="353"/>
      <c r="K31" s="354"/>
      <c r="M31" s="107" t="s">
        <v>41</v>
      </c>
      <c r="N31" s="224" t="s">
        <v>128</v>
      </c>
    </row>
    <row r="32" spans="2:14" ht="18" customHeight="1">
      <c r="B32" s="321" t="s">
        <v>269</v>
      </c>
      <c r="C32" s="338"/>
      <c r="D32" s="361"/>
      <c r="E32" s="529" t="s">
        <v>1227</v>
      </c>
      <c r="F32" s="530"/>
      <c r="G32" s="530" t="s">
        <v>27</v>
      </c>
      <c r="H32" s="529" t="s">
        <v>1228</v>
      </c>
      <c r="I32" s="530"/>
      <c r="J32" s="530" t="s">
        <v>25</v>
      </c>
      <c r="K32" s="531" t="s">
        <v>26</v>
      </c>
      <c r="M32" s="107" t="s">
        <v>41</v>
      </c>
      <c r="N32" s="224" t="s">
        <v>1241</v>
      </c>
    </row>
    <row r="33" spans="2:14" ht="18" customHeight="1">
      <c r="B33" s="323"/>
      <c r="C33" s="356"/>
      <c r="D33" s="362" t="s">
        <v>28</v>
      </c>
      <c r="E33" s="667"/>
      <c r="F33" s="668"/>
      <c r="G33" s="363"/>
      <c r="H33" s="667"/>
      <c r="I33" s="668"/>
      <c r="J33" s="364"/>
      <c r="K33" s="365"/>
      <c r="M33" s="107"/>
      <c r="N33" s="224" t="s">
        <v>1242</v>
      </c>
    </row>
    <row r="34" spans="2:14" ht="18" customHeight="1">
      <c r="B34" s="323"/>
      <c r="C34" s="356"/>
      <c r="D34" s="362" t="s">
        <v>29</v>
      </c>
      <c r="E34" s="667"/>
      <c r="F34" s="668"/>
      <c r="G34" s="363"/>
      <c r="H34" s="667"/>
      <c r="I34" s="668"/>
      <c r="J34" s="364"/>
      <c r="K34" s="365"/>
      <c r="M34" s="107"/>
      <c r="N34" s="224" t="s">
        <v>1243</v>
      </c>
    </row>
    <row r="35" spans="2:14" ht="18" customHeight="1">
      <c r="B35" s="323"/>
      <c r="C35" s="356"/>
      <c r="D35" s="362" t="s">
        <v>30</v>
      </c>
      <c r="E35" s="667"/>
      <c r="F35" s="668"/>
      <c r="G35" s="363"/>
      <c r="H35" s="667"/>
      <c r="I35" s="668"/>
      <c r="J35" s="364"/>
      <c r="K35" s="365"/>
      <c r="M35" s="107"/>
      <c r="N35" s="224" t="s">
        <v>1244</v>
      </c>
    </row>
    <row r="36" spans="2:14" ht="18" customHeight="1">
      <c r="B36" s="323"/>
      <c r="C36" s="356"/>
      <c r="D36" s="362" t="s">
        <v>31</v>
      </c>
      <c r="E36" s="667"/>
      <c r="F36" s="668"/>
      <c r="G36" s="363"/>
      <c r="H36" s="667"/>
      <c r="I36" s="668"/>
      <c r="J36" s="364"/>
      <c r="K36" s="365"/>
      <c r="M36" s="107"/>
      <c r="N36" s="224" t="s">
        <v>1245</v>
      </c>
    </row>
    <row r="37" spans="2:14" ht="18" customHeight="1">
      <c r="B37" s="323"/>
      <c r="C37" s="356"/>
      <c r="D37" s="362" t="s">
        <v>32</v>
      </c>
      <c r="E37" s="667"/>
      <c r="F37" s="668"/>
      <c r="G37" s="363"/>
      <c r="H37" s="667"/>
      <c r="I37" s="668"/>
      <c r="J37" s="364"/>
      <c r="K37" s="365"/>
      <c r="M37" s="107"/>
      <c r="N37" s="224" t="s">
        <v>1246</v>
      </c>
    </row>
    <row r="38" spans="2:14" ht="18" customHeight="1">
      <c r="B38" s="323"/>
      <c r="C38" s="356"/>
      <c r="D38" s="362" t="s">
        <v>33</v>
      </c>
      <c r="E38" s="667"/>
      <c r="F38" s="668"/>
      <c r="G38" s="363"/>
      <c r="H38" s="667"/>
      <c r="I38" s="668"/>
      <c r="J38" s="364"/>
      <c r="K38" s="365"/>
      <c r="M38" s="107"/>
      <c r="N38" s="224" t="s">
        <v>1247</v>
      </c>
    </row>
    <row r="39" spans="2:14" ht="18" customHeight="1" thickBot="1">
      <c r="B39" s="324"/>
      <c r="C39" s="366"/>
      <c r="D39" s="367" t="s">
        <v>34</v>
      </c>
      <c r="E39" s="669"/>
      <c r="F39" s="670"/>
      <c r="G39" s="368"/>
      <c r="H39" s="669"/>
      <c r="I39" s="670"/>
      <c r="J39" s="369"/>
      <c r="K39" s="370"/>
      <c r="M39" s="107"/>
      <c r="N39" s="224" t="s">
        <v>1248</v>
      </c>
    </row>
    <row r="40" spans="2:14" ht="18" customHeight="1">
      <c r="D40" s="371" t="str">
        <f>IF(OR(ck!I4="",完成工事原価報告書!E24=""),"",ck!I4)</f>
        <v/>
      </c>
      <c r="E40" s="671" t="str">
        <f>IF(D40="NG",G453,"")</f>
        <v/>
      </c>
      <c r="F40" s="672"/>
      <c r="G40" s="672"/>
      <c r="H40" s="672"/>
      <c r="I40" s="672"/>
      <c r="J40" s="672"/>
      <c r="K40" s="672"/>
      <c r="N40" s="229" t="s">
        <v>1249</v>
      </c>
    </row>
    <row r="41" spans="2:14" ht="18" customHeight="1">
      <c r="E41" s="568"/>
      <c r="F41" s="568"/>
      <c r="G41" s="568"/>
      <c r="H41" s="568"/>
      <c r="I41" s="568"/>
      <c r="J41" s="568"/>
      <c r="K41" s="568"/>
      <c r="N41" s="224" t="s">
        <v>1250</v>
      </c>
    </row>
    <row r="42" spans="2:14" ht="18" customHeight="1">
      <c r="E42" s="372" t="str">
        <f>IF(COUNTIF(E34:F39,"以下なし")&gt;0,"以下なし","")</f>
        <v/>
      </c>
      <c r="N42" s="224" t="s">
        <v>1367</v>
      </c>
    </row>
    <row r="45" spans="2:14" ht="17.100000000000001" customHeight="1">
      <c r="B45" s="257" t="s">
        <v>372</v>
      </c>
    </row>
    <row r="46" spans="2:14" ht="17.100000000000001" customHeight="1" thickBot="1">
      <c r="B46" s="257" t="s">
        <v>42</v>
      </c>
      <c r="K46" s="613">
        <v>2</v>
      </c>
      <c r="L46" s="613"/>
    </row>
    <row r="47" spans="2:14" ht="17.100000000000001" customHeight="1" thickBot="1">
      <c r="B47" s="520" t="s">
        <v>1</v>
      </c>
      <c r="C47" s="521" t="s">
        <v>2</v>
      </c>
      <c r="D47" s="521"/>
      <c r="E47" s="521"/>
      <c r="F47" s="522"/>
      <c r="G47" s="522"/>
      <c r="H47" s="522"/>
      <c r="I47" s="522"/>
      <c r="J47" s="522"/>
      <c r="K47" s="523"/>
    </row>
    <row r="48" spans="2:14" ht="17.100000000000001" customHeight="1">
      <c r="B48" s="373" t="s">
        <v>1198</v>
      </c>
      <c r="C48" s="374"/>
      <c r="D48" s="375"/>
      <c r="E48" s="375"/>
      <c r="F48" s="376"/>
      <c r="G48" s="376"/>
      <c r="H48" s="376"/>
      <c r="I48" s="328" t="s">
        <v>1251</v>
      </c>
      <c r="J48" s="719"/>
      <c r="K48" s="720"/>
      <c r="M48" s="104" t="s">
        <v>129</v>
      </c>
      <c r="N48" s="229" t="s">
        <v>1766</v>
      </c>
    </row>
    <row r="49" spans="2:15" ht="48" customHeight="1">
      <c r="B49" s="377"/>
      <c r="C49" s="350"/>
      <c r="D49" s="351"/>
      <c r="E49" s="351"/>
      <c r="F49" s="353"/>
      <c r="G49" s="353"/>
      <c r="H49" s="353"/>
      <c r="I49" s="352" t="s">
        <v>1252</v>
      </c>
      <c r="J49" s="664"/>
      <c r="K49" s="691"/>
      <c r="M49" s="245" t="s">
        <v>129</v>
      </c>
      <c r="N49" s="519" t="s">
        <v>1778</v>
      </c>
    </row>
    <row r="50" spans="2:15" ht="66" customHeight="1">
      <c r="B50" s="378" t="s">
        <v>690</v>
      </c>
      <c r="C50" s="696" t="s">
        <v>1333</v>
      </c>
      <c r="D50" s="697"/>
      <c r="E50" s="697"/>
      <c r="F50" s="697"/>
      <c r="G50" s="697"/>
      <c r="H50" s="697"/>
      <c r="I50" s="697"/>
      <c r="J50" s="697"/>
      <c r="K50" s="698"/>
      <c r="M50" s="245" t="s">
        <v>1193</v>
      </c>
      <c r="N50" s="717" t="s">
        <v>1392</v>
      </c>
      <c r="O50" s="717"/>
    </row>
    <row r="51" spans="2:15" ht="17.100000000000001" customHeight="1">
      <c r="B51" s="379" t="s">
        <v>1197</v>
      </c>
      <c r="C51" s="721" t="s">
        <v>1196</v>
      </c>
      <c r="D51" s="722"/>
      <c r="E51" s="722"/>
      <c r="F51" s="723"/>
      <c r="G51" s="584"/>
      <c r="H51" s="625"/>
      <c r="I51" s="695"/>
      <c r="J51" s="358" t="s">
        <v>1355</v>
      </c>
      <c r="K51" s="360"/>
      <c r="M51" s="104" t="s">
        <v>129</v>
      </c>
      <c r="N51" s="224" t="s">
        <v>1260</v>
      </c>
    </row>
    <row r="52" spans="2:15" ht="17.100000000000001" customHeight="1">
      <c r="B52" s="677" t="s">
        <v>1256</v>
      </c>
      <c r="C52" s="678"/>
      <c r="D52" s="678"/>
      <c r="E52" s="679"/>
      <c r="F52" s="364"/>
      <c r="G52" s="625"/>
      <c r="H52" s="582"/>
      <c r="I52" s="583"/>
      <c r="J52" s="358" t="s">
        <v>1355</v>
      </c>
      <c r="K52" s="360"/>
      <c r="M52" s="104" t="s">
        <v>129</v>
      </c>
      <c r="N52" s="229" t="s">
        <v>1261</v>
      </c>
    </row>
    <row r="53" spans="2:15" ht="27.9" customHeight="1">
      <c r="B53" s="710" t="s">
        <v>1334</v>
      </c>
      <c r="C53" s="711"/>
      <c r="D53" s="711"/>
      <c r="E53" s="712"/>
      <c r="F53" s="364"/>
      <c r="G53" s="625"/>
      <c r="H53" s="582"/>
      <c r="I53" s="583"/>
      <c r="J53" s="358" t="s">
        <v>1355</v>
      </c>
      <c r="K53" s="360"/>
      <c r="M53" s="104" t="s">
        <v>129</v>
      </c>
      <c r="N53" s="229" t="s">
        <v>1335</v>
      </c>
    </row>
    <row r="54" spans="2:15" ht="39" customHeight="1">
      <c r="B54" s="713" t="s">
        <v>1257</v>
      </c>
      <c r="C54" s="714"/>
      <c r="D54" s="714"/>
      <c r="E54" s="715"/>
      <c r="F54" s="364"/>
      <c r="G54" s="625"/>
      <c r="H54" s="582"/>
      <c r="I54" s="583"/>
      <c r="J54" s="358" t="s">
        <v>1355</v>
      </c>
      <c r="K54" s="360"/>
      <c r="M54" s="104" t="s">
        <v>129</v>
      </c>
      <c r="N54" s="727" t="s">
        <v>1338</v>
      </c>
      <c r="O54" s="727"/>
    </row>
    <row r="55" spans="2:15" ht="17.100000000000001" customHeight="1">
      <c r="B55" s="323"/>
      <c r="C55" s="656" t="s">
        <v>1259</v>
      </c>
      <c r="D55" s="657"/>
      <c r="E55" s="658"/>
      <c r="F55" s="685"/>
      <c r="G55" s="686"/>
      <c r="H55" s="686"/>
      <c r="I55" s="685"/>
      <c r="J55" s="686"/>
      <c r="K55" s="687"/>
      <c r="M55" s="104" t="s">
        <v>129</v>
      </c>
      <c r="N55" s="229" t="s">
        <v>1262</v>
      </c>
    </row>
    <row r="56" spans="2:15" ht="17.100000000000001" customHeight="1">
      <c r="B56" s="381"/>
      <c r="C56" s="659"/>
      <c r="D56" s="660"/>
      <c r="E56" s="661"/>
      <c r="F56" s="685"/>
      <c r="G56" s="686"/>
      <c r="H56" s="686"/>
      <c r="I56" s="685"/>
      <c r="J56" s="686"/>
      <c r="K56" s="687"/>
      <c r="N56" s="249"/>
    </row>
    <row r="57" spans="2:15" ht="30" customHeight="1" thickBot="1">
      <c r="B57" s="382" t="s">
        <v>1258</v>
      </c>
      <c r="C57" s="699"/>
      <c r="D57" s="700"/>
      <c r="E57" s="701"/>
      <c r="F57" s="680" t="str">
        <f>IF(AND(OR(K22="有",F52="有",F53="有",F54="有"),OR(C57="一部分離できない",C57="全て分離できない")),"分離できない項目は金額欄に「0」を入力して下さい。各項目の総額が判明している場合はその金額を記入し、「０２、０３及び０４」の各調査項目には含めないでください","")</f>
        <v/>
      </c>
      <c r="G57" s="681"/>
      <c r="H57" s="681"/>
      <c r="I57" s="681"/>
      <c r="J57" s="681"/>
      <c r="K57" s="682"/>
      <c r="M57" s="104" t="s">
        <v>129</v>
      </c>
      <c r="N57" s="229" t="s">
        <v>1336</v>
      </c>
    </row>
    <row r="58" spans="2:15" ht="9.9" customHeight="1"/>
    <row r="59" spans="2:15" ht="17.100000000000001" customHeight="1">
      <c r="B59" s="257" t="s">
        <v>1172</v>
      </c>
      <c r="K59" s="613"/>
      <c r="L59" s="613"/>
    </row>
    <row r="60" spans="2:15" ht="17.100000000000001" customHeight="1" thickBot="1">
      <c r="B60" s="257" t="s">
        <v>43</v>
      </c>
    </row>
    <row r="61" spans="2:15" ht="17.100000000000001" customHeight="1" thickBot="1">
      <c r="B61" s="520" t="s">
        <v>1</v>
      </c>
      <c r="C61" s="521" t="s">
        <v>2</v>
      </c>
      <c r="D61" s="521"/>
      <c r="E61" s="521"/>
      <c r="F61" s="522"/>
      <c r="G61" s="522"/>
      <c r="H61" s="522"/>
      <c r="I61" s="522"/>
      <c r="J61" s="522"/>
      <c r="K61" s="523"/>
      <c r="N61" s="607" t="s">
        <v>1385</v>
      </c>
    </row>
    <row r="62" spans="2:15" ht="17.100000000000001" customHeight="1">
      <c r="B62" s="383" t="s">
        <v>44</v>
      </c>
      <c r="C62" s="688"/>
      <c r="D62" s="689"/>
      <c r="E62" s="690"/>
      <c r="F62" s="384" t="s">
        <v>64</v>
      </c>
      <c r="G62" s="376"/>
      <c r="H62" s="376"/>
      <c r="I62" s="376"/>
      <c r="J62" s="376"/>
      <c r="K62" s="385"/>
      <c r="M62" s="104" t="s">
        <v>129</v>
      </c>
      <c r="N62" s="568"/>
    </row>
    <row r="63" spans="2:15" ht="17.100000000000001" customHeight="1">
      <c r="B63" s="379" t="s">
        <v>45</v>
      </c>
      <c r="C63" s="724" t="str">
        <f>IF(OR(C118="",C136="",C157="",C179="",C195="",C208="",C221="",C252="",C268="",H112=""),"",SUM(C118,C136,C157,C179,C195,C208,C221,C252,C268,H112))</f>
        <v/>
      </c>
      <c r="D63" s="725"/>
      <c r="E63" s="726"/>
      <c r="F63" s="386" t="s">
        <v>64</v>
      </c>
      <c r="G63" s="358"/>
      <c r="H63" s="358"/>
      <c r="I63" s="358"/>
      <c r="J63" s="358"/>
      <c r="K63" s="360"/>
      <c r="N63" s="568"/>
    </row>
    <row r="64" spans="2:15" ht="17.100000000000001" customHeight="1">
      <c r="B64" s="379" t="s">
        <v>46</v>
      </c>
      <c r="C64" s="724" t="str">
        <f>IF(OR(C314="",C323="",C327="",C337="",C343="",C356="",C359="",C367="",C371="",C377="",C383="",C388=""),"",SUM(C314,C323,C327,C337,C343,C356,C359,C367,C371,C377,C383,C388))</f>
        <v/>
      </c>
      <c r="D64" s="725"/>
      <c r="E64" s="726"/>
      <c r="F64" s="386" t="s">
        <v>64</v>
      </c>
      <c r="G64" s="358"/>
      <c r="H64" s="358"/>
      <c r="I64" s="358"/>
      <c r="J64" s="358"/>
      <c r="K64" s="360"/>
    </row>
    <row r="65" spans="2:14" ht="17.100000000000001" customHeight="1">
      <c r="B65" s="379" t="s">
        <v>49</v>
      </c>
      <c r="C65" s="724" t="str">
        <f>IF(C64="","",IF(AND(G65=1,H65=1),SUM(G26,G30,C62:E64,G66),IF(AND(G65=1,OR(K28="無",H65=2)),SUM(G26,C62:E64,G66),IF(AND(G65=2,H65=1),SUM(G30,C62:E64,G66),IF(AND(G65=2,OR(K28="無",H65=2)),SUM(C62:E64,G66),"")))))</f>
        <v/>
      </c>
      <c r="D65" s="725"/>
      <c r="E65" s="726"/>
      <c r="F65" s="386" t="s">
        <v>64</v>
      </c>
      <c r="G65" s="387" t="str">
        <f>IF(G27=$D$411,1,IF(G27=$D$412,2,""))</f>
        <v/>
      </c>
      <c r="H65" s="387" t="str">
        <f>IF(G31=$D$411,1,IF(G31=$D$412,2,""))</f>
        <v/>
      </c>
      <c r="I65" s="358"/>
      <c r="J65" s="388" t="str">
        <f>IF(OR(ck!I5="",C65=""),"",ck!I5)</f>
        <v/>
      </c>
      <c r="K65" s="360"/>
      <c r="N65" s="224" t="s">
        <v>1369</v>
      </c>
    </row>
    <row r="66" spans="2:14" ht="17.100000000000001" customHeight="1">
      <c r="B66" s="379" t="s">
        <v>47</v>
      </c>
      <c r="C66" s="724" t="str">
        <f>IF(OR(G24="",G25="",C65=""),"",G24-G25)</f>
        <v/>
      </c>
      <c r="D66" s="725"/>
      <c r="E66" s="726"/>
      <c r="F66" s="386" t="s">
        <v>64</v>
      </c>
      <c r="G66" s="387" t="str">
        <f>IF(C57=D443,SUM(G51:I54),IF(C57=D444,0,""))</f>
        <v/>
      </c>
      <c r="H66" s="358"/>
      <c r="I66" s="358"/>
      <c r="J66" s="358"/>
      <c r="K66" s="360"/>
      <c r="N66" s="222"/>
    </row>
    <row r="67" spans="2:14" ht="17.100000000000001" customHeight="1">
      <c r="B67" s="379" t="s">
        <v>50</v>
      </c>
      <c r="C67" s="724" t="str">
        <f>IF(AND(C65="",C66=""),"",SUM(C65:E66))</f>
        <v/>
      </c>
      <c r="D67" s="725"/>
      <c r="E67" s="726"/>
      <c r="F67" s="386" t="s">
        <v>64</v>
      </c>
      <c r="G67" s="388"/>
      <c r="H67" s="358"/>
      <c r="I67" s="358"/>
      <c r="J67" s="358"/>
      <c r="K67" s="360"/>
      <c r="N67" s="227" t="str">
        <f>IF(J65="NG",G442,"")</f>
        <v/>
      </c>
    </row>
    <row r="68" spans="2:14" ht="17.100000000000001" customHeight="1" thickBot="1">
      <c r="B68" s="389" t="s">
        <v>48</v>
      </c>
      <c r="C68" s="642"/>
      <c r="D68" s="643"/>
      <c r="E68" s="644"/>
      <c r="F68" s="390" t="s">
        <v>64</v>
      </c>
      <c r="G68" s="390"/>
      <c r="H68" s="390"/>
      <c r="I68" s="390"/>
      <c r="J68" s="390"/>
      <c r="K68" s="391"/>
      <c r="M68" s="104" t="s">
        <v>129</v>
      </c>
      <c r="N68" s="224" t="s">
        <v>1263</v>
      </c>
    </row>
    <row r="69" spans="2:14" ht="9.9" customHeight="1"/>
    <row r="70" spans="2:14" ht="17.100000000000001" customHeight="1" thickBot="1">
      <c r="B70" s="257" t="s">
        <v>51</v>
      </c>
      <c r="K70" s="702"/>
      <c r="L70" s="702"/>
    </row>
    <row r="71" spans="2:14" ht="17.100000000000001" customHeight="1" thickBot="1">
      <c r="B71" s="520" t="s">
        <v>1</v>
      </c>
      <c r="C71" s="521" t="s">
        <v>2</v>
      </c>
      <c r="D71" s="521"/>
      <c r="E71" s="521"/>
      <c r="F71" s="522"/>
      <c r="G71" s="522"/>
      <c r="H71" s="522"/>
      <c r="I71" s="522"/>
      <c r="J71" s="522"/>
      <c r="K71" s="523"/>
      <c r="N71" s="223" t="s">
        <v>1231</v>
      </c>
    </row>
    <row r="72" spans="2:14" ht="30" customHeight="1">
      <c r="B72" s="373" t="s">
        <v>52</v>
      </c>
      <c r="C72" s="374"/>
      <c r="D72" s="718" t="s">
        <v>1264</v>
      </c>
      <c r="E72" s="718"/>
      <c r="F72" s="718"/>
      <c r="G72" s="718"/>
      <c r="H72" s="718"/>
      <c r="I72" s="718"/>
      <c r="J72" s="719"/>
      <c r="K72" s="720"/>
      <c r="M72" s="104" t="s">
        <v>129</v>
      </c>
      <c r="N72" s="224" t="str">
        <f>IF(D1=B456,D456&amp;D457,IF(D1=B457,D456&amp;D458,IF(D1=B458,D456&amp;D459,D456)))</f>
        <v>工事内容に他工種が含まれているかの「有・無」を選択します。　　なお、電気設備工事における他工種とは、建築工事、機械設備工事及び昇降機設備工事です。</v>
      </c>
    </row>
    <row r="73" spans="2:14" ht="18" customHeight="1">
      <c r="B73" s="323"/>
      <c r="C73" s="673" t="s">
        <v>1657</v>
      </c>
      <c r="D73" s="674"/>
      <c r="E73" s="674"/>
      <c r="F73" s="674"/>
      <c r="G73" s="674"/>
      <c r="H73" s="674"/>
      <c r="I73" s="674"/>
      <c r="J73" s="674"/>
      <c r="K73" s="675"/>
    </row>
    <row r="74" spans="2:14" ht="17.100000000000001" customHeight="1">
      <c r="B74" s="344" t="s">
        <v>599</v>
      </c>
      <c r="C74" s="364"/>
      <c r="D74" s="685"/>
      <c r="E74" s="703"/>
      <c r="F74" s="386" t="s">
        <v>134</v>
      </c>
      <c r="G74" s="651"/>
      <c r="H74" s="652"/>
      <c r="I74" s="392" t="s">
        <v>53</v>
      </c>
      <c r="J74" s="651"/>
      <c r="K74" s="676"/>
      <c r="M74" s="104" t="s">
        <v>129</v>
      </c>
      <c r="N74" s="224" t="s">
        <v>1763</v>
      </c>
    </row>
    <row r="75" spans="2:14" ht="17.100000000000001" customHeight="1">
      <c r="B75" s="344"/>
      <c r="C75" s="393">
        <f>C74</f>
        <v>0</v>
      </c>
      <c r="D75" s="685"/>
      <c r="E75" s="703"/>
      <c r="F75" s="386" t="s">
        <v>134</v>
      </c>
      <c r="G75" s="358"/>
      <c r="H75" s="358"/>
      <c r="I75" s="358"/>
      <c r="J75" s="358"/>
      <c r="K75" s="360"/>
      <c r="M75" s="104" t="s">
        <v>129</v>
      </c>
      <c r="N75" s="224" t="s">
        <v>1266</v>
      </c>
    </row>
    <row r="76" spans="2:14" ht="17.100000000000001" customHeight="1">
      <c r="B76" s="394" t="str">
        <f>IF(D1=B456,B461,IF(D1=B457,B460,IF(D1=B458,B460,B459)))</f>
        <v>機械設備工事</v>
      </c>
      <c r="C76" s="364"/>
      <c r="D76" s="685"/>
      <c r="E76" s="703"/>
      <c r="F76" s="386" t="s">
        <v>134</v>
      </c>
      <c r="G76" s="651"/>
      <c r="H76" s="652"/>
      <c r="I76" s="392" t="s">
        <v>53</v>
      </c>
      <c r="J76" s="651"/>
      <c r="K76" s="676"/>
      <c r="M76" s="104" t="s">
        <v>129</v>
      </c>
      <c r="N76" s="224" t="str">
        <f>IF(B76=B460,D460,IF(B76=B461,D461,""))</f>
        <v>機械設備工事がある場合は、最終契約額(税抜き)と工期を入力します。　工期入力例：2023/6/30（半角）</v>
      </c>
    </row>
    <row r="77" spans="2:14" ht="17.100000000000001" customHeight="1">
      <c r="B77" s="344"/>
      <c r="C77" s="393">
        <f>C76</f>
        <v>0</v>
      </c>
      <c r="D77" s="685"/>
      <c r="E77" s="703"/>
      <c r="F77" s="386" t="s">
        <v>134</v>
      </c>
      <c r="G77" s="358"/>
      <c r="H77" s="358"/>
      <c r="I77" s="358"/>
      <c r="J77" s="358"/>
      <c r="K77" s="360"/>
      <c r="M77" s="104" t="s">
        <v>129</v>
      </c>
      <c r="N77" s="224" t="s">
        <v>1266</v>
      </c>
    </row>
    <row r="78" spans="2:14" ht="17.100000000000001" customHeight="1">
      <c r="B78" s="394" t="str">
        <f>IF(D1=B456,B462,IF(D1=B457,B462,IF(D1=B458,B461,B459)))</f>
        <v>昇降機設備工事</v>
      </c>
      <c r="C78" s="364"/>
      <c r="D78" s="685"/>
      <c r="E78" s="703"/>
      <c r="F78" s="386" t="s">
        <v>134</v>
      </c>
      <c r="G78" s="651"/>
      <c r="H78" s="652"/>
      <c r="I78" s="392" t="s">
        <v>53</v>
      </c>
      <c r="J78" s="651"/>
      <c r="K78" s="676"/>
      <c r="M78" s="104" t="s">
        <v>129</v>
      </c>
      <c r="N78" s="224" t="str">
        <f>IF(B78=B461,D461,IF(B78=B462,D462,""))</f>
        <v>昇降機設備工事がある場合は、最終契約額(税抜き)と工期を入力します。　工期入力例：2023/6/30（半角）</v>
      </c>
    </row>
    <row r="79" spans="2:14" ht="17.100000000000001" customHeight="1" thickBot="1">
      <c r="B79" s="395"/>
      <c r="C79" s="396">
        <f>C78</f>
        <v>0</v>
      </c>
      <c r="D79" s="662"/>
      <c r="E79" s="663"/>
      <c r="F79" s="397" t="s">
        <v>134</v>
      </c>
      <c r="G79" s="390"/>
      <c r="H79" s="390"/>
      <c r="I79" s="390"/>
      <c r="J79" s="390"/>
      <c r="K79" s="391"/>
      <c r="M79" s="104" t="s">
        <v>129</v>
      </c>
      <c r="N79" s="224" t="s">
        <v>1266</v>
      </c>
    </row>
    <row r="80" spans="2:14" ht="9.9" customHeight="1">
      <c r="B80" s="312"/>
    </row>
    <row r="81" spans="2:14" ht="17.100000000000001" customHeight="1" thickBot="1">
      <c r="B81" s="257" t="s">
        <v>607</v>
      </c>
      <c r="K81" s="613"/>
      <c r="L81" s="613"/>
      <c r="N81" s="602" t="s">
        <v>1337</v>
      </c>
    </row>
    <row r="82" spans="2:14" ht="17.100000000000001" customHeight="1" thickBot="1">
      <c r="B82" s="520" t="s">
        <v>1</v>
      </c>
      <c r="C82" s="521" t="s">
        <v>2</v>
      </c>
      <c r="D82" s="521"/>
      <c r="E82" s="521"/>
      <c r="F82" s="522"/>
      <c r="G82" s="522"/>
      <c r="H82" s="522"/>
      <c r="I82" s="522"/>
      <c r="J82" s="522"/>
      <c r="K82" s="523"/>
      <c r="N82" s="566"/>
    </row>
    <row r="83" spans="2:14" ht="17.100000000000001" customHeight="1">
      <c r="B83" s="323" t="s">
        <v>762</v>
      </c>
      <c r="C83" s="338"/>
      <c r="D83" s="339"/>
      <c r="E83" s="339"/>
      <c r="F83" s="348"/>
      <c r="G83" s="348"/>
      <c r="H83" s="348"/>
      <c r="I83" s="348"/>
      <c r="J83" s="347" t="s">
        <v>592</v>
      </c>
      <c r="K83" s="343"/>
      <c r="M83" s="104" t="s">
        <v>129</v>
      </c>
      <c r="N83" s="221" t="s">
        <v>609</v>
      </c>
    </row>
    <row r="84" spans="2:14" ht="27.9" customHeight="1">
      <c r="B84" s="344" t="s">
        <v>54</v>
      </c>
      <c r="C84" s="356"/>
      <c r="D84" s="357"/>
      <c r="E84" s="357"/>
      <c r="F84" s="330" t="s">
        <v>135</v>
      </c>
      <c r="G84" s="584"/>
      <c r="H84" s="582"/>
      <c r="I84" s="583"/>
      <c r="J84" s="358" t="s">
        <v>1355</v>
      </c>
      <c r="K84" s="360"/>
      <c r="M84" s="104" t="s">
        <v>129</v>
      </c>
      <c r="N84" s="224" t="s">
        <v>805</v>
      </c>
    </row>
    <row r="85" spans="2:14" ht="17.100000000000001" customHeight="1">
      <c r="B85" s="344" t="s">
        <v>55</v>
      </c>
      <c r="C85" s="356"/>
      <c r="D85" s="357"/>
      <c r="E85" s="357"/>
      <c r="F85" s="330" t="s">
        <v>136</v>
      </c>
      <c r="G85" s="584"/>
      <c r="H85" s="582"/>
      <c r="I85" s="583"/>
      <c r="J85" s="358" t="s">
        <v>1354</v>
      </c>
      <c r="K85" s="360"/>
      <c r="M85" s="104" t="s">
        <v>129</v>
      </c>
      <c r="N85" s="224" t="s">
        <v>806</v>
      </c>
    </row>
    <row r="86" spans="2:14" ht="17.100000000000001" customHeight="1" thickBot="1">
      <c r="B86" s="395" t="s">
        <v>56</v>
      </c>
      <c r="C86" s="366"/>
      <c r="D86" s="398"/>
      <c r="E86" s="398"/>
      <c r="F86" s="399" t="s">
        <v>137</v>
      </c>
      <c r="G86" s="608"/>
      <c r="H86" s="643"/>
      <c r="I86" s="644"/>
      <c r="J86" s="390" t="s">
        <v>1354</v>
      </c>
      <c r="K86" s="391"/>
      <c r="M86" s="104" t="s">
        <v>129</v>
      </c>
      <c r="N86" s="224" t="s">
        <v>807</v>
      </c>
    </row>
    <row r="87" spans="2:14" ht="15.9" customHeight="1"/>
    <row r="88" spans="2:14" ht="15.9" customHeight="1"/>
    <row r="89" spans="2:14" ht="18" customHeight="1">
      <c r="B89" s="257" t="s">
        <v>1173</v>
      </c>
      <c r="K89" s="613">
        <v>3</v>
      </c>
      <c r="L89" s="613"/>
    </row>
    <row r="90" spans="2:14" ht="9.9" customHeight="1"/>
    <row r="91" spans="2:14" ht="18" customHeight="1">
      <c r="B91" s="257" t="s">
        <v>162</v>
      </c>
    </row>
    <row r="92" spans="2:14" ht="18" customHeight="1">
      <c r="B92" s="634" t="s">
        <v>1270</v>
      </c>
      <c r="C92" s="634"/>
      <c r="D92" s="634"/>
      <c r="E92" s="634"/>
      <c r="F92" s="634"/>
      <c r="G92" s="634"/>
      <c r="H92" s="634"/>
      <c r="I92" s="634"/>
      <c r="J92" s="634"/>
      <c r="K92" s="634"/>
      <c r="L92" s="634"/>
    </row>
    <row r="93" spans="2:14" ht="18" customHeight="1">
      <c r="B93" s="635" t="s">
        <v>1271</v>
      </c>
      <c r="C93" s="635"/>
      <c r="D93" s="635"/>
      <c r="E93" s="635"/>
      <c r="F93" s="635"/>
      <c r="G93" s="635"/>
      <c r="H93" s="635"/>
      <c r="I93" s="635"/>
      <c r="J93" s="635"/>
      <c r="K93" s="635"/>
      <c r="L93" s="635"/>
    </row>
    <row r="94" spans="2:14" ht="18" customHeight="1">
      <c r="B94" s="400" t="s">
        <v>1272</v>
      </c>
      <c r="C94" s="401"/>
      <c r="D94" s="401"/>
      <c r="E94" s="401"/>
      <c r="F94" s="401"/>
      <c r="G94" s="401"/>
      <c r="H94" s="401"/>
      <c r="I94" s="401"/>
      <c r="J94" s="401"/>
      <c r="K94" s="401"/>
    </row>
    <row r="95" spans="2:14" ht="18" hidden="1" customHeight="1">
      <c r="B95" s="401"/>
      <c r="C95" s="401"/>
      <c r="D95" s="401"/>
      <c r="E95" s="401"/>
      <c r="F95" s="401"/>
      <c r="G95" s="401"/>
      <c r="H95" s="401"/>
      <c r="I95" s="401"/>
      <c r="J95" s="401"/>
      <c r="K95" s="401"/>
    </row>
    <row r="96" spans="2:14" ht="18" customHeight="1">
      <c r="B96" s="641" t="s">
        <v>1273</v>
      </c>
      <c r="C96" s="641"/>
      <c r="D96" s="641"/>
      <c r="E96" s="641"/>
      <c r="F96" s="641"/>
      <c r="G96" s="641"/>
      <c r="H96" s="641"/>
      <c r="I96" s="641"/>
      <c r="J96" s="641"/>
      <c r="K96" s="641"/>
    </row>
    <row r="97" spans="2:14" ht="18" customHeight="1">
      <c r="B97" s="257" t="s">
        <v>1274</v>
      </c>
    </row>
    <row r="98" spans="2:14" ht="17.100000000000001" customHeight="1">
      <c r="B98" s="257"/>
    </row>
    <row r="100" spans="2:14" ht="18" customHeight="1" thickBot="1">
      <c r="B100" s="257" t="s">
        <v>1174</v>
      </c>
    </row>
    <row r="101" spans="2:14" ht="18" customHeight="1" thickBot="1">
      <c r="B101" s="520" t="s">
        <v>1</v>
      </c>
      <c r="C101" s="521" t="s">
        <v>2</v>
      </c>
      <c r="D101" s="521"/>
      <c r="E101" s="521"/>
      <c r="F101" s="522"/>
      <c r="G101" s="522"/>
      <c r="H101" s="522"/>
      <c r="I101" s="522"/>
      <c r="J101" s="522"/>
      <c r="K101" s="523"/>
    </row>
    <row r="102" spans="2:14" ht="18" customHeight="1">
      <c r="B102" s="373" t="s">
        <v>737</v>
      </c>
      <c r="C102" s="402"/>
      <c r="D102" s="402"/>
      <c r="E102" s="402"/>
      <c r="F102" s="403"/>
      <c r="G102" s="404" t="str">
        <f>IF(AND(H112&lt;&gt;"",K103&lt;&gt;"",K104&lt;&gt;"",K105&lt;&gt;"",K106&lt;&gt;"",K107&lt;&gt;"",K108&lt;&gt;"",K109&lt;&gt;"",K110&lt;&gt;"",K111&lt;&gt;""),"OK",IF(AND(H112&lt;&gt;"",OR(K103="",K104="",K105="",K106="",K107="",K108="",K109="",K110="",K111="")),"NG",""))</f>
        <v/>
      </c>
      <c r="H102" s="405" t="str">
        <f>IF(G102="NG",G$410,"")</f>
        <v/>
      </c>
      <c r="I102" s="403"/>
      <c r="J102" s="403"/>
      <c r="K102" s="406"/>
    </row>
    <row r="103" spans="2:14" ht="18" customHeight="1">
      <c r="B103" s="344" t="s">
        <v>1178</v>
      </c>
      <c r="C103" s="407"/>
      <c r="D103" s="408"/>
      <c r="E103" s="408"/>
      <c r="F103" s="409"/>
      <c r="G103" s="409"/>
      <c r="H103" s="409"/>
      <c r="I103" s="409"/>
      <c r="J103" s="410" t="s">
        <v>612</v>
      </c>
      <c r="K103" s="365"/>
    </row>
    <row r="104" spans="2:14" ht="18" customHeight="1">
      <c r="B104" s="344" t="s">
        <v>1179</v>
      </c>
      <c r="C104" s="356"/>
      <c r="D104" s="357"/>
      <c r="E104" s="357"/>
      <c r="F104" s="358"/>
      <c r="G104" s="358"/>
      <c r="H104" s="358"/>
      <c r="I104" s="358"/>
      <c r="J104" s="330" t="s">
        <v>613</v>
      </c>
      <c r="K104" s="365"/>
    </row>
    <row r="105" spans="2:14" ht="18" customHeight="1">
      <c r="B105" s="344" t="s">
        <v>1180</v>
      </c>
      <c r="C105" s="356"/>
      <c r="D105" s="357"/>
      <c r="E105" s="357"/>
      <c r="F105" s="358"/>
      <c r="G105" s="358"/>
      <c r="H105" s="358"/>
      <c r="I105" s="358"/>
      <c r="J105" s="330" t="s">
        <v>614</v>
      </c>
      <c r="K105" s="365"/>
    </row>
    <row r="106" spans="2:14" ht="18" customHeight="1">
      <c r="B106" s="344" t="s">
        <v>1181</v>
      </c>
      <c r="C106" s="356"/>
      <c r="D106" s="357"/>
      <c r="E106" s="357"/>
      <c r="F106" s="358"/>
      <c r="G106" s="358"/>
      <c r="H106" s="358"/>
      <c r="I106" s="358"/>
      <c r="J106" s="330" t="s">
        <v>615</v>
      </c>
      <c r="K106" s="365"/>
    </row>
    <row r="107" spans="2:14" ht="18" customHeight="1">
      <c r="B107" s="344" t="s">
        <v>1182</v>
      </c>
      <c r="C107" s="356"/>
      <c r="D107" s="357"/>
      <c r="E107" s="357"/>
      <c r="F107" s="358"/>
      <c r="G107" s="358"/>
      <c r="H107" s="358"/>
      <c r="I107" s="358"/>
      <c r="J107" s="330" t="s">
        <v>616</v>
      </c>
      <c r="K107" s="365"/>
      <c r="N107" s="224" t="s">
        <v>1344</v>
      </c>
    </row>
    <row r="108" spans="2:14" ht="18" customHeight="1">
      <c r="B108" s="344" t="s">
        <v>1183</v>
      </c>
      <c r="C108" s="356"/>
      <c r="D108" s="357"/>
      <c r="E108" s="357"/>
      <c r="F108" s="358"/>
      <c r="G108" s="358"/>
      <c r="H108" s="358"/>
      <c r="I108" s="358"/>
      <c r="J108" s="330" t="s">
        <v>617</v>
      </c>
      <c r="K108" s="365"/>
    </row>
    <row r="109" spans="2:14" ht="20.100000000000001" customHeight="1">
      <c r="B109" s="344" t="s">
        <v>1184</v>
      </c>
      <c r="C109" s="356"/>
      <c r="D109" s="357"/>
      <c r="E109" s="357"/>
      <c r="F109" s="358"/>
      <c r="G109" s="358"/>
      <c r="H109" s="358"/>
      <c r="I109" s="358"/>
      <c r="J109" s="330" t="s">
        <v>618</v>
      </c>
      <c r="K109" s="365"/>
    </row>
    <row r="110" spans="2:14" ht="18" customHeight="1">
      <c r="B110" s="344" t="s">
        <v>1185</v>
      </c>
      <c r="C110" s="356"/>
      <c r="D110" s="357"/>
      <c r="E110" s="357"/>
      <c r="F110" s="358"/>
      <c r="G110" s="358"/>
      <c r="H110" s="358"/>
      <c r="I110" s="358"/>
      <c r="J110" s="330" t="s">
        <v>619</v>
      </c>
      <c r="K110" s="365"/>
    </row>
    <row r="111" spans="2:14" ht="18" customHeight="1">
      <c r="B111" s="411" t="s">
        <v>1186</v>
      </c>
      <c r="C111" s="356"/>
      <c r="D111" s="357"/>
      <c r="E111" s="357"/>
      <c r="F111" s="358"/>
      <c r="G111" s="358"/>
      <c r="H111" s="358"/>
      <c r="I111" s="358"/>
      <c r="J111" s="330" t="s">
        <v>620</v>
      </c>
      <c r="K111" s="365"/>
    </row>
    <row r="112" spans="2:14" ht="18" customHeight="1" thickBot="1">
      <c r="B112" s="412" t="s">
        <v>763</v>
      </c>
      <c r="C112" s="366"/>
      <c r="D112" s="398"/>
      <c r="E112" s="398"/>
      <c r="F112" s="390"/>
      <c r="G112" s="390"/>
      <c r="H112" s="645"/>
      <c r="I112" s="646"/>
      <c r="J112" s="647"/>
      <c r="K112" s="413" t="s">
        <v>64</v>
      </c>
      <c r="M112" s="104" t="s">
        <v>129</v>
      </c>
      <c r="N112" s="224" t="s">
        <v>1389</v>
      </c>
    </row>
    <row r="113" spans="2:14" ht="18" customHeight="1" thickBot="1"/>
    <row r="114" spans="2:14" ht="18" customHeight="1" thickBot="1">
      <c r="J114" s="414" t="s">
        <v>1785</v>
      </c>
      <c r="K114" s="415"/>
      <c r="M114" s="104" t="s">
        <v>129</v>
      </c>
      <c r="N114" s="228" t="s">
        <v>1786</v>
      </c>
    </row>
    <row r="115" spans="2:14" ht="18" customHeight="1">
      <c r="N115" s="228" t="s">
        <v>1307</v>
      </c>
    </row>
    <row r="116" spans="2:14" ht="18" customHeight="1" thickBot="1">
      <c r="B116" s="257" t="s">
        <v>1175</v>
      </c>
    </row>
    <row r="117" spans="2:14" ht="18" customHeight="1" thickBot="1">
      <c r="B117" s="520" t="s">
        <v>1</v>
      </c>
      <c r="C117" s="521" t="s">
        <v>2</v>
      </c>
      <c r="D117" s="521"/>
      <c r="E117" s="521"/>
      <c r="F117" s="522"/>
      <c r="G117" s="522"/>
      <c r="H117" s="522"/>
      <c r="I117" s="522"/>
      <c r="J117" s="522"/>
      <c r="K117" s="523"/>
    </row>
    <row r="118" spans="2:14" ht="18" customHeight="1">
      <c r="B118" s="317" t="s">
        <v>63</v>
      </c>
      <c r="C118" s="590" t="str">
        <f>IF(COUNTBLANK(C119:C129)&gt;0,"",SUM(C119:E129))</f>
        <v/>
      </c>
      <c r="D118" s="591"/>
      <c r="E118" s="592"/>
      <c r="F118" s="376"/>
      <c r="G118" s="416" t="str">
        <f>IF(COUNTBLANK(C119:E129)=33,"",IF(AND(C118&lt;&gt;"",L127="",L128="",L129=""),"OK",IF(OR(SUM(C119:E129)&lt;&gt;0,C118="",L127&lt;&gt;"",L128&lt;&gt;"",L129&lt;&gt;""),"NG","")))</f>
        <v/>
      </c>
      <c r="H118" s="417" t="str">
        <f>IF(G118="NG",G$410,"")</f>
        <v/>
      </c>
      <c r="I118" s="418"/>
      <c r="J118" s="418"/>
      <c r="K118" s="419"/>
      <c r="N118" s="223" t="s">
        <v>1275</v>
      </c>
    </row>
    <row r="119" spans="2:14" ht="18" customHeight="1">
      <c r="B119" s="411" t="s">
        <v>57</v>
      </c>
      <c r="C119" s="622"/>
      <c r="D119" s="623"/>
      <c r="E119" s="624"/>
      <c r="F119" s="420" t="s">
        <v>64</v>
      </c>
      <c r="G119" s="358"/>
      <c r="H119" s="358"/>
      <c r="I119" s="358"/>
      <c r="J119" s="358"/>
      <c r="K119" s="360"/>
      <c r="M119" s="104" t="s">
        <v>129</v>
      </c>
      <c r="N119" s="224" t="s">
        <v>138</v>
      </c>
    </row>
    <row r="120" spans="2:14" ht="30" customHeight="1">
      <c r="B120" s="421" t="s">
        <v>58</v>
      </c>
      <c r="C120" s="593"/>
      <c r="D120" s="594"/>
      <c r="E120" s="595"/>
      <c r="F120" s="386" t="s">
        <v>64</v>
      </c>
      <c r="G120" s="358"/>
      <c r="H120" s="358"/>
      <c r="I120" s="358"/>
      <c r="J120" s="358"/>
      <c r="K120" s="360"/>
      <c r="M120" s="104" t="s">
        <v>129</v>
      </c>
      <c r="N120" s="224" t="s">
        <v>1370</v>
      </c>
    </row>
    <row r="121" spans="2:14" ht="18" customHeight="1">
      <c r="B121" s="421" t="s">
        <v>59</v>
      </c>
      <c r="C121" s="593"/>
      <c r="D121" s="594"/>
      <c r="E121" s="595"/>
      <c r="F121" s="386" t="s">
        <v>64</v>
      </c>
      <c r="G121" s="358"/>
      <c r="H121" s="358"/>
      <c r="I121" s="358"/>
      <c r="J121" s="358"/>
      <c r="K121" s="360"/>
      <c r="M121" s="104" t="s">
        <v>129</v>
      </c>
      <c r="N121" s="224" t="s">
        <v>130</v>
      </c>
    </row>
    <row r="122" spans="2:14" ht="18" customHeight="1">
      <c r="B122" s="422" t="s">
        <v>1748</v>
      </c>
      <c r="C122" s="593"/>
      <c r="D122" s="594"/>
      <c r="E122" s="595"/>
      <c r="F122" s="386" t="s">
        <v>64</v>
      </c>
      <c r="G122" s="358"/>
      <c r="H122" s="358"/>
      <c r="I122" s="358"/>
      <c r="J122" s="358"/>
      <c r="K122" s="360"/>
      <c r="M122" s="104" t="s">
        <v>129</v>
      </c>
      <c r="N122" s="224" t="s">
        <v>1750</v>
      </c>
    </row>
    <row r="123" spans="2:14" ht="18" customHeight="1">
      <c r="B123" s="422" t="s">
        <v>1749</v>
      </c>
      <c r="C123" s="593"/>
      <c r="D123" s="594"/>
      <c r="E123" s="595"/>
      <c r="F123" s="386" t="s">
        <v>64</v>
      </c>
      <c r="G123" s="358"/>
      <c r="H123" s="358"/>
      <c r="I123" s="358"/>
      <c r="J123" s="358"/>
      <c r="K123" s="360"/>
      <c r="M123" s="104" t="s">
        <v>129</v>
      </c>
      <c r="N123" s="224" t="s">
        <v>1751</v>
      </c>
    </row>
    <row r="124" spans="2:14" ht="18" customHeight="1">
      <c r="B124" s="421" t="s">
        <v>60</v>
      </c>
      <c r="C124" s="593"/>
      <c r="D124" s="594"/>
      <c r="E124" s="595"/>
      <c r="F124" s="386" t="s">
        <v>64</v>
      </c>
      <c r="G124" s="358"/>
      <c r="H124" s="358"/>
      <c r="I124" s="358"/>
      <c r="J124" s="358"/>
      <c r="K124" s="360"/>
      <c r="M124" s="104" t="s">
        <v>129</v>
      </c>
      <c r="N124" s="224" t="s">
        <v>1276</v>
      </c>
    </row>
    <row r="125" spans="2:14" ht="18" customHeight="1">
      <c r="B125" s="421" t="s">
        <v>61</v>
      </c>
      <c r="C125" s="593"/>
      <c r="D125" s="594"/>
      <c r="E125" s="595"/>
      <c r="F125" s="386" t="s">
        <v>64</v>
      </c>
      <c r="G125" s="358"/>
      <c r="H125" s="358"/>
      <c r="I125" s="358"/>
      <c r="J125" s="358"/>
      <c r="K125" s="360"/>
      <c r="M125" s="104" t="s">
        <v>129</v>
      </c>
      <c r="N125" s="224" t="s">
        <v>830</v>
      </c>
    </row>
    <row r="126" spans="2:14" ht="18" customHeight="1">
      <c r="B126" s="421" t="s">
        <v>62</v>
      </c>
      <c r="C126" s="593"/>
      <c r="D126" s="594"/>
      <c r="E126" s="595"/>
      <c r="F126" s="386" t="s">
        <v>64</v>
      </c>
      <c r="G126" s="358"/>
      <c r="H126" s="358"/>
      <c r="I126" s="358"/>
      <c r="J126" s="358"/>
      <c r="K126" s="360"/>
      <c r="M126" s="104" t="s">
        <v>129</v>
      </c>
      <c r="N126" s="224" t="s">
        <v>131</v>
      </c>
    </row>
    <row r="127" spans="2:14" ht="18" customHeight="1">
      <c r="B127" s="423" t="s">
        <v>100</v>
      </c>
      <c r="C127" s="593"/>
      <c r="D127" s="594"/>
      <c r="E127" s="595"/>
      <c r="F127" s="386" t="s">
        <v>64</v>
      </c>
      <c r="G127" s="386" t="s">
        <v>65</v>
      </c>
      <c r="H127" s="584"/>
      <c r="I127" s="585"/>
      <c r="J127" s="585"/>
      <c r="K127" s="586"/>
      <c r="L127" s="108" t="str">
        <f>IF(OR(SUM(C$119:E$129)=0,C127=0,AND(C127&gt;0,H127&lt;&gt;"")),"","?")</f>
        <v/>
      </c>
      <c r="M127" s="104" t="s">
        <v>129</v>
      </c>
      <c r="N127" s="611" t="s">
        <v>1277</v>
      </c>
    </row>
    <row r="128" spans="2:14" ht="18" customHeight="1">
      <c r="B128" s="424" t="s">
        <v>101</v>
      </c>
      <c r="C128" s="593"/>
      <c r="D128" s="594"/>
      <c r="E128" s="595"/>
      <c r="F128" s="386" t="s">
        <v>64</v>
      </c>
      <c r="G128" s="386" t="s">
        <v>65</v>
      </c>
      <c r="H128" s="584"/>
      <c r="I128" s="585"/>
      <c r="J128" s="585"/>
      <c r="K128" s="586"/>
      <c r="L128" s="108" t="str">
        <f>IF(OR(SUM(C$119:E$129)=0,C128=0,AND(C128&gt;0,H128&lt;&gt;"")),"","?")</f>
        <v/>
      </c>
      <c r="N128" s="567"/>
    </row>
    <row r="129" spans="2:14" ht="18" customHeight="1" thickBot="1">
      <c r="B129" s="425" t="s">
        <v>102</v>
      </c>
      <c r="C129" s="642"/>
      <c r="D129" s="643"/>
      <c r="E129" s="644"/>
      <c r="F129" s="426" t="s">
        <v>64</v>
      </c>
      <c r="G129" s="397" t="s">
        <v>65</v>
      </c>
      <c r="H129" s="608"/>
      <c r="I129" s="609"/>
      <c r="J129" s="609"/>
      <c r="K129" s="610"/>
      <c r="L129" s="108" t="str">
        <f>IF(OR(SUM(C$119:E$129)=0,C129=0,AND(C129&gt;0,H129&lt;&gt;"")),"","?")</f>
        <v/>
      </c>
      <c r="N129" s="567"/>
    </row>
    <row r="131" spans="2:14" ht="18" customHeight="1">
      <c r="N131" s="228"/>
    </row>
    <row r="134" spans="2:14" ht="18" customHeight="1" thickBot="1">
      <c r="B134" s="257" t="s">
        <v>1175</v>
      </c>
      <c r="K134" s="613">
        <v>4</v>
      </c>
      <c r="L134" s="613"/>
    </row>
    <row r="135" spans="2:14" ht="18" customHeight="1" thickBot="1">
      <c r="B135" s="520" t="s">
        <v>1</v>
      </c>
      <c r="C135" s="521" t="s">
        <v>2</v>
      </c>
      <c r="D135" s="521"/>
      <c r="E135" s="521"/>
      <c r="F135" s="522"/>
      <c r="G135" s="522"/>
      <c r="H135" s="522"/>
      <c r="I135" s="522"/>
      <c r="J135" s="522"/>
      <c r="K135" s="523"/>
    </row>
    <row r="136" spans="2:14" ht="18" customHeight="1">
      <c r="B136" s="317" t="s">
        <v>66</v>
      </c>
      <c r="C136" s="590" t="str">
        <f>IF(COUNTBLANK(C137:C156)&gt;8,"",SUM(C137:E156))</f>
        <v/>
      </c>
      <c r="D136" s="591"/>
      <c r="E136" s="592"/>
      <c r="F136" s="348"/>
      <c r="G136" s="416" t="str">
        <f>IF(COUNTBLANK(C137:E156)=60,"",IF(AND(C136&lt;&gt;"",L137="",L139="",L141="",L143="",L145="",L147="",L149="",L151="",L153="",L154="",L155="",L156=""),"OK",IF(OR(SUM(C137:E156)&lt;&gt;0,C136="",L137&lt;&gt;"",L139&lt;&gt;"",L141&lt;&gt;"",L143&lt;&gt;"",L145&lt;&gt;"",L147&lt;&gt;"",L149&lt;&gt;"",L151&lt;&gt;"",L153&lt;&gt;"",L154&lt;&gt;"",L155&lt;&gt;"",L156&lt;&gt;""),"NG","")))</f>
        <v/>
      </c>
      <c r="H136" s="417" t="str">
        <f>IF(G136="NG",G$410,"")</f>
        <v/>
      </c>
      <c r="I136" s="348"/>
      <c r="J136" s="348"/>
      <c r="K136" s="349"/>
      <c r="N136" s="223" t="s">
        <v>1280</v>
      </c>
    </row>
    <row r="137" spans="2:14" ht="18" customHeight="1">
      <c r="B137" s="344" t="s">
        <v>67</v>
      </c>
      <c r="C137" s="622"/>
      <c r="D137" s="623"/>
      <c r="E137" s="624"/>
      <c r="F137" s="420" t="s">
        <v>64</v>
      </c>
      <c r="G137" s="330" t="s">
        <v>72</v>
      </c>
      <c r="H137" s="427"/>
      <c r="I137" s="428" t="s">
        <v>73</v>
      </c>
      <c r="J137" s="429" t="s">
        <v>1279</v>
      </c>
      <c r="K137" s="430"/>
      <c r="L137" s="108" t="str">
        <f>IF(OR(SUM(C137:E156)=0,C137=0,AND(C137&gt;0,H137&lt;&gt;"",K137&lt;&gt;"",H138&lt;&gt;"")),"","?")</f>
        <v/>
      </c>
      <c r="M137" s="104" t="s">
        <v>129</v>
      </c>
      <c r="N137" s="607" t="s">
        <v>530</v>
      </c>
    </row>
    <row r="138" spans="2:14" ht="18" customHeight="1">
      <c r="B138" s="381"/>
      <c r="C138" s="431"/>
      <c r="D138" s="357"/>
      <c r="E138" s="357"/>
      <c r="F138" s="358"/>
      <c r="G138" s="330" t="s">
        <v>70</v>
      </c>
      <c r="H138" s="432"/>
      <c r="I138" s="358" t="s">
        <v>71</v>
      </c>
      <c r="J138" s="330"/>
      <c r="K138" s="360"/>
      <c r="L138" s="108"/>
      <c r="N138" s="607"/>
    </row>
    <row r="139" spans="2:14" ht="18" customHeight="1">
      <c r="B139" s="344" t="s">
        <v>68</v>
      </c>
      <c r="C139" s="581"/>
      <c r="D139" s="582"/>
      <c r="E139" s="583"/>
      <c r="F139" s="386" t="s">
        <v>64</v>
      </c>
      <c r="G139" s="330" t="s">
        <v>72</v>
      </c>
      <c r="H139" s="427"/>
      <c r="I139" s="428" t="s">
        <v>73</v>
      </c>
      <c r="J139" s="429" t="s">
        <v>1279</v>
      </c>
      <c r="K139" s="430"/>
      <c r="L139" s="108" t="str">
        <f>IF(OR(SUM(C137:E156)=0,C139=0,AND(C139&gt;0,H139&lt;&gt;"",K139&lt;&gt;"",H140&lt;&gt;"")),"","?")</f>
        <v/>
      </c>
      <c r="M139" s="104" t="s">
        <v>129</v>
      </c>
      <c r="N139" s="607" t="s">
        <v>531</v>
      </c>
    </row>
    <row r="140" spans="2:14" ht="18" customHeight="1">
      <c r="B140" s="381"/>
      <c r="C140" s="431"/>
      <c r="D140" s="357"/>
      <c r="E140" s="357"/>
      <c r="F140" s="358"/>
      <c r="G140" s="330" t="s">
        <v>70</v>
      </c>
      <c r="H140" s="432"/>
      <c r="I140" s="358" t="s">
        <v>71</v>
      </c>
      <c r="J140" s="330"/>
      <c r="K140" s="360"/>
      <c r="L140" s="108"/>
      <c r="N140" s="607"/>
    </row>
    <row r="141" spans="2:14" ht="18" customHeight="1">
      <c r="B141" s="344" t="s">
        <v>69</v>
      </c>
      <c r="C141" s="581"/>
      <c r="D141" s="582"/>
      <c r="E141" s="583"/>
      <c r="F141" s="386" t="s">
        <v>64</v>
      </c>
      <c r="G141" s="330" t="s">
        <v>72</v>
      </c>
      <c r="H141" s="427"/>
      <c r="I141" s="428" t="s">
        <v>73</v>
      </c>
      <c r="J141" s="429" t="s">
        <v>1279</v>
      </c>
      <c r="K141" s="430"/>
      <c r="L141" s="108" t="str">
        <f>IF(OR(SUM(C137:E156)=0,C141=0,AND(C141&gt;0,H141&lt;&gt;"",K141&lt;&gt;"",H142&lt;&gt;"")),"","?")</f>
        <v/>
      </c>
      <c r="M141" s="104" t="s">
        <v>129</v>
      </c>
      <c r="N141" s="607" t="s">
        <v>759</v>
      </c>
    </row>
    <row r="142" spans="2:14" ht="18" customHeight="1">
      <c r="B142" s="381"/>
      <c r="C142" s="431"/>
      <c r="D142" s="357"/>
      <c r="E142" s="357"/>
      <c r="F142" s="358"/>
      <c r="G142" s="330" t="s">
        <v>70</v>
      </c>
      <c r="H142" s="432"/>
      <c r="I142" s="358" t="s">
        <v>71</v>
      </c>
      <c r="J142" s="330"/>
      <c r="K142" s="360"/>
      <c r="L142" s="108"/>
      <c r="N142" s="607"/>
    </row>
    <row r="143" spans="2:14" ht="30" customHeight="1">
      <c r="B143" s="424" t="s">
        <v>74</v>
      </c>
      <c r="C143" s="581"/>
      <c r="D143" s="582"/>
      <c r="E143" s="583"/>
      <c r="F143" s="386" t="s">
        <v>64</v>
      </c>
      <c r="G143" s="330" t="s">
        <v>72</v>
      </c>
      <c r="H143" s="427"/>
      <c r="I143" s="428" t="s">
        <v>73</v>
      </c>
      <c r="J143" s="429" t="s">
        <v>1279</v>
      </c>
      <c r="K143" s="430"/>
      <c r="L143" s="108" t="str">
        <f>IF(OR(SUM(C137:E156)=0,C143=0,AND(C143&gt;0,H143&lt;&gt;"",K143&lt;&gt;"",H144&lt;&gt;"")),"","?")</f>
        <v/>
      </c>
      <c r="M143" s="104" t="s">
        <v>129</v>
      </c>
      <c r="N143" s="607" t="s">
        <v>812</v>
      </c>
    </row>
    <row r="144" spans="2:14" ht="30" customHeight="1">
      <c r="B144" s="381"/>
      <c r="C144" s="431"/>
      <c r="D144" s="357"/>
      <c r="E144" s="357"/>
      <c r="F144" s="358"/>
      <c r="G144" s="330" t="s">
        <v>70</v>
      </c>
      <c r="H144" s="432"/>
      <c r="I144" s="358" t="s">
        <v>71</v>
      </c>
      <c r="J144" s="330"/>
      <c r="K144" s="360"/>
      <c r="L144" s="108"/>
      <c r="N144" s="607"/>
    </row>
    <row r="145" spans="2:14" ht="18" customHeight="1">
      <c r="B145" s="424" t="s">
        <v>75</v>
      </c>
      <c r="C145" s="581"/>
      <c r="D145" s="582"/>
      <c r="E145" s="583"/>
      <c r="F145" s="386" t="s">
        <v>64</v>
      </c>
      <c r="G145" s="330" t="s">
        <v>72</v>
      </c>
      <c r="H145" s="427"/>
      <c r="I145" s="428" t="s">
        <v>73</v>
      </c>
      <c r="J145" s="429" t="s">
        <v>1279</v>
      </c>
      <c r="K145" s="430"/>
      <c r="L145" s="108" t="str">
        <f>IF(OR(SUM(C137:E156)=0,C145=0,AND(C145&gt;0,H145&lt;&gt;"",K145&lt;&gt;"",H146&lt;&gt;"")),"","?")</f>
        <v/>
      </c>
      <c r="M145" s="104" t="s">
        <v>129</v>
      </c>
      <c r="N145" s="607" t="s">
        <v>1767</v>
      </c>
    </row>
    <row r="146" spans="2:14" ht="18" customHeight="1">
      <c r="B146" s="323"/>
      <c r="C146" s="431"/>
      <c r="D146" s="357"/>
      <c r="E146" s="357"/>
      <c r="F146" s="358"/>
      <c r="G146" s="330" t="s">
        <v>70</v>
      </c>
      <c r="H146" s="432"/>
      <c r="I146" s="358" t="s">
        <v>71</v>
      </c>
      <c r="J146" s="358"/>
      <c r="K146" s="360"/>
      <c r="L146" s="108"/>
      <c r="N146" s="607"/>
    </row>
    <row r="147" spans="2:14" ht="18" customHeight="1">
      <c r="B147" s="424" t="s">
        <v>78</v>
      </c>
      <c r="C147" s="581"/>
      <c r="D147" s="582"/>
      <c r="E147" s="583"/>
      <c r="F147" s="386" t="s">
        <v>64</v>
      </c>
      <c r="G147" s="330" t="s">
        <v>76</v>
      </c>
      <c r="H147" s="380"/>
      <c r="I147" s="358" t="s">
        <v>77</v>
      </c>
      <c r="J147" s="429" t="s">
        <v>1279</v>
      </c>
      <c r="K147" s="430"/>
      <c r="L147" s="108" t="str">
        <f>IF(OR(SUM(C137:E156)=0,C147=0,AND(C147&gt;0,H147&lt;&gt;"",K147&lt;&gt;"",H148&lt;&gt;"")),"","?")</f>
        <v/>
      </c>
      <c r="M147" s="104" t="s">
        <v>129</v>
      </c>
      <c r="N147" s="607" t="s">
        <v>1201</v>
      </c>
    </row>
    <row r="148" spans="2:14" ht="18" customHeight="1">
      <c r="B148" s="424"/>
      <c r="C148" s="431"/>
      <c r="D148" s="357"/>
      <c r="E148" s="357"/>
      <c r="F148" s="358"/>
      <c r="G148" s="330" t="s">
        <v>70</v>
      </c>
      <c r="H148" s="432"/>
      <c r="I148" s="358" t="s">
        <v>71</v>
      </c>
      <c r="J148" s="358"/>
      <c r="K148" s="360"/>
      <c r="L148" s="108"/>
      <c r="N148" s="607"/>
    </row>
    <row r="149" spans="2:14" ht="18" customHeight="1">
      <c r="B149" s="424" t="s">
        <v>79</v>
      </c>
      <c r="C149" s="581"/>
      <c r="D149" s="582"/>
      <c r="E149" s="583"/>
      <c r="F149" s="386" t="s">
        <v>64</v>
      </c>
      <c r="G149" s="330" t="s">
        <v>76</v>
      </c>
      <c r="H149" s="380"/>
      <c r="I149" s="358" t="s">
        <v>77</v>
      </c>
      <c r="J149" s="429" t="s">
        <v>1279</v>
      </c>
      <c r="K149" s="430"/>
      <c r="L149" s="108" t="str">
        <f>IF(OR(SUM(C137:E156)=0,C149=0,AND(C149&gt;0,H149&lt;&gt;"",K149&lt;&gt;"",H150&lt;&gt;"")),"","?")</f>
        <v/>
      </c>
      <c r="M149" s="104" t="s">
        <v>129</v>
      </c>
      <c r="N149" s="607" t="s">
        <v>1768</v>
      </c>
    </row>
    <row r="150" spans="2:14" ht="18" customHeight="1">
      <c r="B150" s="424"/>
      <c r="C150" s="431"/>
      <c r="D150" s="357"/>
      <c r="E150" s="357"/>
      <c r="F150" s="358"/>
      <c r="G150" s="330" t="s">
        <v>70</v>
      </c>
      <c r="H150" s="432"/>
      <c r="I150" s="358" t="s">
        <v>71</v>
      </c>
      <c r="J150" s="358"/>
      <c r="K150" s="360"/>
      <c r="L150" s="108"/>
      <c r="N150" s="607"/>
    </row>
    <row r="151" spans="2:14" ht="18" customHeight="1">
      <c r="B151" s="424" t="s">
        <v>80</v>
      </c>
      <c r="C151" s="581"/>
      <c r="D151" s="582"/>
      <c r="E151" s="583"/>
      <c r="F151" s="386" t="s">
        <v>64</v>
      </c>
      <c r="G151" s="330" t="s">
        <v>76</v>
      </c>
      <c r="H151" s="380"/>
      <c r="I151" s="358" t="s">
        <v>77</v>
      </c>
      <c r="J151" s="429" t="s">
        <v>1279</v>
      </c>
      <c r="K151" s="430"/>
      <c r="L151" s="108" t="str">
        <f>IF(OR(SUM(C137:E156)=0,C151=0,AND(C151&gt;0,H151&lt;&gt;"",K151&lt;&gt;"",H152&lt;&gt;"")),"","?")</f>
        <v/>
      </c>
      <c r="M151" s="104" t="s">
        <v>129</v>
      </c>
      <c r="N151" s="607" t="s">
        <v>1769</v>
      </c>
    </row>
    <row r="152" spans="2:14" ht="18" customHeight="1">
      <c r="B152" s="381"/>
      <c r="C152" s="431"/>
      <c r="D152" s="357"/>
      <c r="E152" s="357"/>
      <c r="F152" s="358"/>
      <c r="G152" s="330" t="s">
        <v>70</v>
      </c>
      <c r="H152" s="432"/>
      <c r="I152" s="358" t="s">
        <v>71</v>
      </c>
      <c r="J152" s="358"/>
      <c r="K152" s="360"/>
      <c r="L152" s="108"/>
      <c r="N152" s="607"/>
    </row>
    <row r="153" spans="2:14" ht="18" customHeight="1">
      <c r="B153" s="424" t="s">
        <v>140</v>
      </c>
      <c r="C153" s="581"/>
      <c r="D153" s="582"/>
      <c r="E153" s="583"/>
      <c r="F153" s="386" t="s">
        <v>64</v>
      </c>
      <c r="G153" s="358"/>
      <c r="H153" s="358"/>
      <c r="I153" s="358"/>
      <c r="J153" s="386" t="s">
        <v>1278</v>
      </c>
      <c r="K153" s="433"/>
      <c r="L153" s="108" t="str">
        <f>IF(OR(SUM(C137:E156)=0,C153=0,AND(C153&gt;0,K153&lt;&gt;"")),"","?")</f>
        <v/>
      </c>
      <c r="M153" s="104" t="s">
        <v>129</v>
      </c>
      <c r="N153" s="224" t="s">
        <v>139</v>
      </c>
    </row>
    <row r="154" spans="2:14" ht="18" customHeight="1">
      <c r="B154" s="424" t="s">
        <v>141</v>
      </c>
      <c r="C154" s="581"/>
      <c r="D154" s="582"/>
      <c r="E154" s="583"/>
      <c r="F154" s="386" t="s">
        <v>64</v>
      </c>
      <c r="G154" s="434" t="s">
        <v>65</v>
      </c>
      <c r="H154" s="584"/>
      <c r="I154" s="585"/>
      <c r="J154" s="585"/>
      <c r="K154" s="586"/>
      <c r="L154" s="108" t="str">
        <f>IF(OR(SUM(C137:E156)=0,C154=0,AND(C154&gt;0,H154&lt;&gt;"")),"","?")</f>
        <v/>
      </c>
      <c r="M154" s="104" t="s">
        <v>129</v>
      </c>
      <c r="N154" s="612" t="s">
        <v>1779</v>
      </c>
    </row>
    <row r="155" spans="2:14" ht="18" customHeight="1">
      <c r="B155" s="424" t="s">
        <v>142</v>
      </c>
      <c r="C155" s="581"/>
      <c r="D155" s="582"/>
      <c r="E155" s="583"/>
      <c r="F155" s="386" t="s">
        <v>64</v>
      </c>
      <c r="G155" s="434" t="s">
        <v>65</v>
      </c>
      <c r="H155" s="584"/>
      <c r="I155" s="585"/>
      <c r="J155" s="585"/>
      <c r="K155" s="586"/>
      <c r="L155" s="108" t="str">
        <f>IF(OR(SUM(C119:E129)=0,C155=0,AND(C155&gt;0,H155&lt;&gt;"")),"","?")</f>
        <v/>
      </c>
      <c r="N155" s="612"/>
    </row>
    <row r="156" spans="2:14" ht="18" customHeight="1">
      <c r="B156" s="435" t="s">
        <v>143</v>
      </c>
      <c r="C156" s="631"/>
      <c r="D156" s="632"/>
      <c r="E156" s="633"/>
      <c r="F156" s="436" t="s">
        <v>64</v>
      </c>
      <c r="G156" s="437" t="s">
        <v>65</v>
      </c>
      <c r="H156" s="616"/>
      <c r="I156" s="617"/>
      <c r="J156" s="617"/>
      <c r="K156" s="618"/>
      <c r="L156" s="108" t="str">
        <f>IF(OR(SUM(C119:E129)=0,C156=0,AND(C156&gt;0,H156&lt;&gt;"")),"","?")</f>
        <v/>
      </c>
      <c r="N156" s="612"/>
    </row>
    <row r="157" spans="2:14" ht="18" customHeight="1">
      <c r="B157" s="318" t="s">
        <v>81</v>
      </c>
      <c r="C157" s="630" t="str">
        <f>IF(COUNTBLANK(C158:C165)&gt;0,"",SUM(C158:E165))</f>
        <v/>
      </c>
      <c r="D157" s="626"/>
      <c r="E157" s="627"/>
      <c r="F157" s="348"/>
      <c r="G157" s="438" t="str">
        <f>IF(COUNTBLANK(C158:E165)=24,"",IF(AND(C157&lt;&gt;"",L158="",L159="",L162="",L163="",L164="",L165=""),"OK",IF(OR(SUM(C158:E165)&lt;&gt;0,C157="",L158&lt;&gt;"",L159&lt;&gt;"",L162&lt;&gt;"",L163&lt;&gt;"",L164&lt;&gt;"",L165&lt;&gt;""),"NG","")))</f>
        <v/>
      </c>
      <c r="H157" s="417" t="str">
        <f>IF(G157="NG",G$410,"")</f>
        <v/>
      </c>
      <c r="I157" s="348"/>
      <c r="J157" s="348"/>
      <c r="K157" s="349"/>
      <c r="N157" s="223" t="s">
        <v>1281</v>
      </c>
    </row>
    <row r="158" spans="2:14" ht="30" customHeight="1">
      <c r="B158" s="411" t="s">
        <v>82</v>
      </c>
      <c r="C158" s="622"/>
      <c r="D158" s="623"/>
      <c r="E158" s="624"/>
      <c r="F158" s="386" t="s">
        <v>64</v>
      </c>
      <c r="G158" s="330" t="s">
        <v>86</v>
      </c>
      <c r="H158" s="380"/>
      <c r="I158" s="358" t="s">
        <v>87</v>
      </c>
      <c r="J158" s="386" t="s">
        <v>1278</v>
      </c>
      <c r="K158" s="433"/>
      <c r="L158" s="108" t="str">
        <f>IF(OR(SUM(C158:E165)=0,C158=0,AND(C158&gt;0,H158&lt;&gt;"",K158&lt;&gt;"")),"","?")</f>
        <v/>
      </c>
      <c r="M158" s="104" t="s">
        <v>129</v>
      </c>
      <c r="N158" s="224" t="s">
        <v>144</v>
      </c>
    </row>
    <row r="159" spans="2:14" ht="30" customHeight="1">
      <c r="B159" s="421" t="s">
        <v>83</v>
      </c>
      <c r="C159" s="581"/>
      <c r="D159" s="582"/>
      <c r="E159" s="583"/>
      <c r="F159" s="386" t="s">
        <v>64</v>
      </c>
      <c r="G159" s="358"/>
      <c r="H159" s="358"/>
      <c r="I159" s="330" t="s">
        <v>88</v>
      </c>
      <c r="J159" s="614"/>
      <c r="K159" s="615"/>
      <c r="L159" s="108" t="str">
        <f>IF(OR(SUM(C158:E165)=0,C159=0,AND(C159&gt;0,J159&lt;&gt;"")),"","?")</f>
        <v/>
      </c>
      <c r="M159" s="104" t="s">
        <v>129</v>
      </c>
      <c r="N159" s="224" t="s">
        <v>1282</v>
      </c>
    </row>
    <row r="160" spans="2:14" ht="30" customHeight="1">
      <c r="B160" s="421" t="s">
        <v>84</v>
      </c>
      <c r="C160" s="581"/>
      <c r="D160" s="582"/>
      <c r="E160" s="583"/>
      <c r="F160" s="386" t="s">
        <v>64</v>
      </c>
      <c r="G160" s="358"/>
      <c r="H160" s="358"/>
      <c r="I160" s="358"/>
      <c r="J160" s="358"/>
      <c r="K160" s="360"/>
      <c r="M160" s="104" t="s">
        <v>129</v>
      </c>
      <c r="N160" s="224" t="s">
        <v>1283</v>
      </c>
    </row>
    <row r="161" spans="2:14" ht="18" customHeight="1">
      <c r="B161" s="421" t="s">
        <v>85</v>
      </c>
      <c r="C161" s="581"/>
      <c r="D161" s="582"/>
      <c r="E161" s="583"/>
      <c r="F161" s="386" t="s">
        <v>64</v>
      </c>
      <c r="G161" s="358"/>
      <c r="H161" s="358"/>
      <c r="I161" s="358"/>
      <c r="J161" s="358"/>
      <c r="K161" s="360"/>
      <c r="M161" s="104" t="s">
        <v>129</v>
      </c>
      <c r="N161" s="224" t="s">
        <v>811</v>
      </c>
    </row>
    <row r="162" spans="2:14" ht="18" customHeight="1">
      <c r="B162" s="422" t="s">
        <v>728</v>
      </c>
      <c r="C162" s="581"/>
      <c r="D162" s="582"/>
      <c r="E162" s="583"/>
      <c r="F162" s="386" t="s">
        <v>64</v>
      </c>
      <c r="G162" s="358"/>
      <c r="H162" s="358"/>
      <c r="I162" s="358"/>
      <c r="J162" s="358"/>
      <c r="K162" s="360"/>
      <c r="M162" s="104" t="s">
        <v>129</v>
      </c>
      <c r="N162" s="224" t="s">
        <v>145</v>
      </c>
    </row>
    <row r="163" spans="2:14" ht="18" customHeight="1">
      <c r="B163" s="423" t="s">
        <v>729</v>
      </c>
      <c r="C163" s="581"/>
      <c r="D163" s="582"/>
      <c r="E163" s="583"/>
      <c r="F163" s="386" t="s">
        <v>64</v>
      </c>
      <c r="G163" s="434" t="s">
        <v>65</v>
      </c>
      <c r="H163" s="584"/>
      <c r="I163" s="585"/>
      <c r="J163" s="585"/>
      <c r="K163" s="586"/>
      <c r="L163" s="108" t="str">
        <f>IF(OR(SUM(C158:E165)=0,C163=0,AND(C163&gt;0,H163&lt;&gt;"")),"","?")</f>
        <v/>
      </c>
      <c r="M163" s="104" t="s">
        <v>129</v>
      </c>
      <c r="N163" s="611" t="s">
        <v>1284</v>
      </c>
    </row>
    <row r="164" spans="2:14" ht="18" customHeight="1">
      <c r="B164" s="424" t="s">
        <v>141</v>
      </c>
      <c r="C164" s="581"/>
      <c r="D164" s="582"/>
      <c r="E164" s="583"/>
      <c r="F164" s="386" t="s">
        <v>64</v>
      </c>
      <c r="G164" s="434" t="s">
        <v>65</v>
      </c>
      <c r="H164" s="584"/>
      <c r="I164" s="585"/>
      <c r="J164" s="585"/>
      <c r="K164" s="586"/>
      <c r="L164" s="108" t="str">
        <f>IF(OR(SUM(C158:E165)=0,C164=0,AND(C164&gt;0,H164&lt;&gt;"")),"","?")</f>
        <v/>
      </c>
      <c r="N164" s="611"/>
    </row>
    <row r="165" spans="2:14" ht="18" customHeight="1" thickBot="1">
      <c r="B165" s="425" t="s">
        <v>142</v>
      </c>
      <c r="C165" s="642"/>
      <c r="D165" s="643"/>
      <c r="E165" s="644"/>
      <c r="F165" s="426" t="s">
        <v>64</v>
      </c>
      <c r="G165" s="439" t="s">
        <v>65</v>
      </c>
      <c r="H165" s="608"/>
      <c r="I165" s="609"/>
      <c r="J165" s="609"/>
      <c r="K165" s="610"/>
      <c r="L165" s="108" t="str">
        <f>IF(OR(SUM(C158:E165)=0,C165=0,AND(C165&gt;0,H165&lt;&gt;"")),"","?")</f>
        <v/>
      </c>
      <c r="N165" s="611"/>
    </row>
    <row r="177" spans="2:14" ht="18" customHeight="1" thickBot="1">
      <c r="B177" s="257" t="s">
        <v>1175</v>
      </c>
      <c r="K177" s="613">
        <v>5</v>
      </c>
      <c r="L177" s="613"/>
    </row>
    <row r="178" spans="2:14" ht="18" customHeight="1" thickBot="1">
      <c r="B178" s="313" t="s">
        <v>1</v>
      </c>
      <c r="C178" s="314" t="s">
        <v>2</v>
      </c>
      <c r="D178" s="314"/>
      <c r="E178" s="314"/>
      <c r="F178" s="315"/>
      <c r="G178" s="315"/>
      <c r="H178" s="315"/>
      <c r="I178" s="315"/>
      <c r="J178" s="315"/>
      <c r="K178" s="316"/>
    </row>
    <row r="179" spans="2:14" ht="18" customHeight="1">
      <c r="B179" s="317" t="s">
        <v>92</v>
      </c>
      <c r="C179" s="590" t="str">
        <f>IF(COUNTBLANK(C180:C194)&gt;2,"",SUM(C180:E194))</f>
        <v/>
      </c>
      <c r="D179" s="591"/>
      <c r="E179" s="592"/>
      <c r="F179" s="348"/>
      <c r="G179" s="438" t="str">
        <f>IF(COUNTBLANK(C180:E194)=45,"",IF(AND(C179&lt;&gt;"",L182="",L183="",L184="",L186="",L187="",L192="",L193="",L194=""),"OK",IF(OR(SUM(C180:E194)&lt;&gt;0,C179="",L182&lt;&gt;"",L183&lt;&gt;"",L184&lt;&gt;"",L186&lt;&gt;"",L187&lt;&gt;"",L192&lt;&gt;"",L193&lt;&gt;"",L194&lt;&gt;""),"NG","")))</f>
        <v/>
      </c>
      <c r="H179" s="417" t="str">
        <f>IF(G179="NG",G$410,"")</f>
        <v/>
      </c>
      <c r="I179" s="348"/>
      <c r="J179" s="348"/>
      <c r="K179" s="349"/>
      <c r="N179" s="223" t="s">
        <v>1285</v>
      </c>
    </row>
    <row r="180" spans="2:14" ht="18" customHeight="1">
      <c r="B180" s="411" t="s">
        <v>93</v>
      </c>
      <c r="C180" s="593"/>
      <c r="D180" s="594"/>
      <c r="E180" s="595"/>
      <c r="F180" s="420" t="s">
        <v>64</v>
      </c>
      <c r="G180" s="358"/>
      <c r="H180" s="358"/>
      <c r="I180" s="358"/>
      <c r="J180" s="358"/>
      <c r="K180" s="360"/>
      <c r="M180" s="104" t="s">
        <v>129</v>
      </c>
      <c r="N180" s="224" t="s">
        <v>800</v>
      </c>
    </row>
    <row r="181" spans="2:14" ht="18" customHeight="1">
      <c r="B181" s="421" t="s">
        <v>94</v>
      </c>
      <c r="C181" s="581"/>
      <c r="D181" s="582"/>
      <c r="E181" s="583"/>
      <c r="F181" s="386" t="s">
        <v>64</v>
      </c>
      <c r="G181" s="358"/>
      <c r="H181" s="358"/>
      <c r="I181" s="358"/>
      <c r="J181" s="358"/>
      <c r="K181" s="360"/>
      <c r="M181" s="104" t="s">
        <v>129</v>
      </c>
      <c r="N181" s="224" t="s">
        <v>1377</v>
      </c>
    </row>
    <row r="182" spans="2:14" ht="18" customHeight="1">
      <c r="B182" s="440" t="s">
        <v>95</v>
      </c>
      <c r="C182" s="581"/>
      <c r="D182" s="582"/>
      <c r="E182" s="583"/>
      <c r="F182" s="386" t="s">
        <v>64</v>
      </c>
      <c r="G182" s="358"/>
      <c r="H182" s="358"/>
      <c r="I182" s="358"/>
      <c r="J182" s="330" t="s">
        <v>96</v>
      </c>
      <c r="K182" s="441"/>
      <c r="L182" s="108" t="str">
        <f>IF(OR(SUM(C$180:E$194)=0,C$182=0,AND(C$182&gt;0,K182&lt;&gt;"")),"","?")</f>
        <v/>
      </c>
      <c r="M182" s="104" t="s">
        <v>129</v>
      </c>
      <c r="N182" s="224" t="s">
        <v>1381</v>
      </c>
    </row>
    <row r="183" spans="2:14" ht="18" customHeight="1">
      <c r="B183" s="323"/>
      <c r="C183" s="356"/>
      <c r="D183" s="357"/>
      <c r="E183" s="357"/>
      <c r="F183" s="358"/>
      <c r="G183" s="358"/>
      <c r="H183" s="358"/>
      <c r="I183" s="358"/>
      <c r="J183" s="330" t="s">
        <v>97</v>
      </c>
      <c r="K183" s="441"/>
      <c r="L183" s="108" t="str">
        <f>IF(OR(SUM(C$180:E$194)=0,C$182=0,AND(C$182&gt;0,K183&lt;&gt;"")),"","?")</f>
        <v/>
      </c>
      <c r="M183" s="104" t="s">
        <v>129</v>
      </c>
      <c r="N183" s="224" t="s">
        <v>1382</v>
      </c>
    </row>
    <row r="184" spans="2:14" ht="18" customHeight="1">
      <c r="B184" s="381"/>
      <c r="C184" s="356"/>
      <c r="D184" s="357"/>
      <c r="E184" s="357"/>
      <c r="F184" s="358"/>
      <c r="G184" s="358"/>
      <c r="H184" s="358"/>
      <c r="I184" s="358"/>
      <c r="J184" s="330" t="s">
        <v>98</v>
      </c>
      <c r="K184" s="441"/>
      <c r="L184" s="108" t="str">
        <f>IF(OR(SUM(C$180:E$194)=0,C$182=0,AND(C$182&gt;0,K184&lt;&gt;"")),"","?")</f>
        <v/>
      </c>
      <c r="M184" s="104" t="s">
        <v>129</v>
      </c>
      <c r="N184" s="224" t="s">
        <v>1383</v>
      </c>
    </row>
    <row r="185" spans="2:14" ht="18" customHeight="1">
      <c r="B185" s="421" t="s">
        <v>99</v>
      </c>
      <c r="C185" s="581"/>
      <c r="D185" s="582"/>
      <c r="E185" s="583"/>
      <c r="F185" s="386" t="s">
        <v>64</v>
      </c>
      <c r="G185" s="358"/>
      <c r="H185" s="358"/>
      <c r="I185" s="358"/>
      <c r="J185" s="358"/>
      <c r="K185" s="360"/>
      <c r="M185" s="104" t="s">
        <v>129</v>
      </c>
      <c r="N185" s="224" t="s">
        <v>532</v>
      </c>
    </row>
    <row r="186" spans="2:14" ht="18" customHeight="1">
      <c r="B186" s="422" t="s">
        <v>533</v>
      </c>
      <c r="C186" s="581"/>
      <c r="D186" s="582"/>
      <c r="E186" s="583"/>
      <c r="F186" s="386" t="s">
        <v>64</v>
      </c>
      <c r="G186" s="358"/>
      <c r="H186" s="358"/>
      <c r="I186" s="358"/>
      <c r="J186" s="330" t="s">
        <v>125</v>
      </c>
      <c r="K186" s="441"/>
      <c r="L186" s="108" t="str">
        <f>IF(OR(SUM(C$180:E$194)=0,C186=0,AND(C186&gt;0,K186&lt;&gt;"")),"","?")</f>
        <v/>
      </c>
      <c r="M186" s="104" t="s">
        <v>129</v>
      </c>
      <c r="N186" s="224" t="s">
        <v>1378</v>
      </c>
    </row>
    <row r="187" spans="2:14" ht="18" customHeight="1">
      <c r="B187" s="422" t="s">
        <v>534</v>
      </c>
      <c r="C187" s="581"/>
      <c r="D187" s="582"/>
      <c r="E187" s="583"/>
      <c r="F187" s="386" t="s">
        <v>64</v>
      </c>
      <c r="J187" s="330" t="s">
        <v>125</v>
      </c>
      <c r="K187" s="441"/>
      <c r="L187" s="108" t="str">
        <f>IF(OR(SUM(C$180:E$194)=0,C187=0,AND(C187&gt;0,K187&lt;&gt;"")),"","?")</f>
        <v/>
      </c>
      <c r="M187" s="104" t="s">
        <v>129</v>
      </c>
      <c r="N187" s="224" t="s">
        <v>1379</v>
      </c>
    </row>
    <row r="188" spans="2:14" ht="39.9" customHeight="1">
      <c r="B188" s="423" t="s">
        <v>103</v>
      </c>
      <c r="C188" s="581"/>
      <c r="D188" s="582"/>
      <c r="E188" s="583"/>
      <c r="F188" s="386" t="s">
        <v>64</v>
      </c>
      <c r="G188" s="358"/>
      <c r="H188" s="358"/>
      <c r="I188" s="358"/>
      <c r="J188" s="358"/>
      <c r="K188" s="360"/>
      <c r="M188" s="104" t="s">
        <v>129</v>
      </c>
      <c r="N188" s="224" t="s">
        <v>1388</v>
      </c>
    </row>
    <row r="189" spans="2:14" ht="30" customHeight="1">
      <c r="B189" s="442" t="s">
        <v>104</v>
      </c>
      <c r="C189" s="581"/>
      <c r="D189" s="582"/>
      <c r="E189" s="583"/>
      <c r="F189" s="386" t="s">
        <v>64</v>
      </c>
      <c r="G189" s="358"/>
      <c r="H189" s="358"/>
      <c r="I189" s="358"/>
      <c r="J189" s="358"/>
      <c r="K189" s="360"/>
      <c r="M189" s="104" t="s">
        <v>129</v>
      </c>
      <c r="N189" s="224" t="s">
        <v>691</v>
      </c>
    </row>
    <row r="190" spans="2:14" ht="18" customHeight="1">
      <c r="B190" s="422" t="s">
        <v>105</v>
      </c>
      <c r="C190" s="581"/>
      <c r="D190" s="582"/>
      <c r="E190" s="583"/>
      <c r="F190" s="386" t="s">
        <v>64</v>
      </c>
      <c r="G190" s="358"/>
      <c r="H190" s="358"/>
      <c r="I190" s="358"/>
      <c r="J190" s="358"/>
      <c r="K190" s="360"/>
      <c r="M190" s="104" t="s">
        <v>129</v>
      </c>
      <c r="N190" s="224" t="s">
        <v>801</v>
      </c>
    </row>
    <row r="191" spans="2:14" ht="18" customHeight="1">
      <c r="B191" s="422" t="s">
        <v>106</v>
      </c>
      <c r="C191" s="581"/>
      <c r="D191" s="582"/>
      <c r="E191" s="583"/>
      <c r="F191" s="386" t="s">
        <v>64</v>
      </c>
      <c r="G191" s="358"/>
      <c r="H191" s="358"/>
      <c r="I191" s="358"/>
      <c r="J191" s="358"/>
      <c r="K191" s="360"/>
      <c r="M191" s="104" t="s">
        <v>129</v>
      </c>
      <c r="N191" s="224" t="s">
        <v>146</v>
      </c>
    </row>
    <row r="192" spans="2:14" ht="18" customHeight="1">
      <c r="B192" s="423" t="s">
        <v>89</v>
      </c>
      <c r="C192" s="581"/>
      <c r="D192" s="582"/>
      <c r="E192" s="583"/>
      <c r="F192" s="386" t="s">
        <v>64</v>
      </c>
      <c r="G192" s="434" t="s">
        <v>65</v>
      </c>
      <c r="H192" s="584"/>
      <c r="I192" s="585"/>
      <c r="J192" s="585"/>
      <c r="K192" s="586"/>
      <c r="L192" s="108" t="str">
        <f>IF(OR(SUM(C$180:E$194)=0,C192=0,AND(C192&gt;0,H192&lt;&gt;"")),"","?")</f>
        <v/>
      </c>
      <c r="M192" s="104" t="s">
        <v>129</v>
      </c>
      <c r="N192" s="611" t="s">
        <v>1770</v>
      </c>
    </row>
    <row r="193" spans="2:15" ht="18" customHeight="1">
      <c r="B193" s="424" t="s">
        <v>90</v>
      </c>
      <c r="C193" s="581"/>
      <c r="D193" s="582"/>
      <c r="E193" s="583"/>
      <c r="F193" s="386" t="s">
        <v>64</v>
      </c>
      <c r="G193" s="434" t="s">
        <v>65</v>
      </c>
      <c r="H193" s="584"/>
      <c r="I193" s="585"/>
      <c r="J193" s="585"/>
      <c r="K193" s="586"/>
      <c r="L193" s="108" t="str">
        <f>IF(OR(SUM(C180:E194)=0,C193=0,AND(C193&gt;0,H193&lt;&gt;"")),"","?")</f>
        <v/>
      </c>
      <c r="N193" s="611"/>
    </row>
    <row r="194" spans="2:15" ht="18" customHeight="1">
      <c r="B194" s="435" t="s">
        <v>91</v>
      </c>
      <c r="C194" s="631"/>
      <c r="D194" s="636"/>
      <c r="E194" s="637"/>
      <c r="F194" s="386" t="s">
        <v>64</v>
      </c>
      <c r="G194" s="437" t="s">
        <v>65</v>
      </c>
      <c r="H194" s="616"/>
      <c r="I194" s="617"/>
      <c r="J194" s="617"/>
      <c r="K194" s="618"/>
      <c r="L194" s="108" t="str">
        <f>IF(OR(SUM(C180:E194)=0,C194=0,AND(C194&gt;0,H194&lt;&gt;"")),"","?")</f>
        <v/>
      </c>
      <c r="N194" s="611"/>
    </row>
    <row r="195" spans="2:15" ht="18" customHeight="1">
      <c r="B195" s="318" t="s">
        <v>107</v>
      </c>
      <c r="C195" s="626" t="str">
        <f>IF(COUNTBLANK(C196:C207)&gt;0,"",SUM(C196:E207))</f>
        <v/>
      </c>
      <c r="D195" s="626"/>
      <c r="E195" s="627"/>
      <c r="F195" s="348"/>
      <c r="G195" s="438" t="str">
        <f>IF(COUNTBLANK(C196:E207)=36,"",IF(AND(C195&lt;&gt;"",L197="",L198="",L199="",L201="",L203="",L204="",L205="",L206="",L207=""),"OK",IF(OR(SUM(C196:E207)&lt;&gt;0,C195="",L197&lt;&gt;"",L198&lt;&gt;"",L199&lt;&gt;"",L201&lt;&gt;"",L203&lt;&gt;"",L204&lt;&gt;"",L205&lt;&gt;"",L206&lt;&gt;"",L207&lt;&gt;""),"NG","")))</f>
        <v/>
      </c>
      <c r="H195" s="443" t="str">
        <f>IF(G195="NG",G$410,"")</f>
        <v/>
      </c>
      <c r="I195" s="409"/>
      <c r="J195" s="409"/>
      <c r="K195" s="349"/>
      <c r="N195" s="223" t="s">
        <v>1286</v>
      </c>
    </row>
    <row r="196" spans="2:15" ht="28.2" customHeight="1">
      <c r="B196" s="424" t="s">
        <v>719</v>
      </c>
      <c r="C196" s="593"/>
      <c r="D196" s="594"/>
      <c r="E196" s="595"/>
      <c r="F196" s="386" t="s">
        <v>64</v>
      </c>
      <c r="K196" s="444"/>
      <c r="M196" s="104" t="s">
        <v>129</v>
      </c>
      <c r="N196" s="224" t="s">
        <v>810</v>
      </c>
    </row>
    <row r="197" spans="2:15" ht="18" customHeight="1">
      <c r="B197" s="424" t="s">
        <v>108</v>
      </c>
      <c r="C197" s="625"/>
      <c r="D197" s="582"/>
      <c r="E197" s="583"/>
      <c r="F197" s="386" t="s">
        <v>64</v>
      </c>
      <c r="G197" s="330" t="s">
        <v>112</v>
      </c>
      <c r="H197" s="432"/>
      <c r="I197" s="358" t="s">
        <v>71</v>
      </c>
      <c r="J197" s="358"/>
      <c r="K197" s="360"/>
      <c r="L197" s="108" t="str">
        <f>IF(OR(SUM(C$196:E$207)=0,C197=0,AND(C197&gt;0,H197&lt;&gt;"")),"","?")</f>
        <v/>
      </c>
      <c r="M197" s="104" t="s">
        <v>129</v>
      </c>
      <c r="N197" s="224" t="s">
        <v>1771</v>
      </c>
    </row>
    <row r="198" spans="2:15" ht="18" customHeight="1">
      <c r="B198" s="424" t="s">
        <v>1371</v>
      </c>
      <c r="C198" s="625"/>
      <c r="D198" s="582"/>
      <c r="E198" s="583"/>
      <c r="F198" s="386" t="s">
        <v>64</v>
      </c>
      <c r="G198" s="330" t="s">
        <v>112</v>
      </c>
      <c r="H198" s="432"/>
      <c r="I198" s="358" t="s">
        <v>71</v>
      </c>
      <c r="J198" s="358"/>
      <c r="K198" s="360"/>
      <c r="L198" s="108" t="str">
        <f>IF(OR(SUM(C$196:E$207)=0,C198=0,AND(C198&gt;0,H198&lt;&gt;"")),"","?")</f>
        <v/>
      </c>
      <c r="M198" s="104" t="s">
        <v>129</v>
      </c>
      <c r="N198" s="224" t="s">
        <v>1372</v>
      </c>
    </row>
    <row r="199" spans="2:15" ht="18" customHeight="1">
      <c r="B199" s="442" t="s">
        <v>1373</v>
      </c>
      <c r="C199" s="625"/>
      <c r="D199" s="582"/>
      <c r="E199" s="583"/>
      <c r="F199" s="386" t="s">
        <v>64</v>
      </c>
      <c r="G199" s="330" t="s">
        <v>112</v>
      </c>
      <c r="H199" s="432"/>
      <c r="I199" s="358" t="s">
        <v>71</v>
      </c>
      <c r="J199" s="358"/>
      <c r="K199" s="360"/>
      <c r="L199" s="108" t="str">
        <f>IF(OR(SUM(C$196:E$207)=0,C199=0,AND(C199&gt;0,H199&lt;&gt;"")),"","?")</f>
        <v/>
      </c>
      <c r="M199" s="104" t="s">
        <v>129</v>
      </c>
      <c r="N199" s="224" t="s">
        <v>1374</v>
      </c>
    </row>
    <row r="200" spans="2:15" ht="18" customHeight="1">
      <c r="B200" s="423" t="s">
        <v>720</v>
      </c>
      <c r="C200" s="625"/>
      <c r="D200" s="582"/>
      <c r="E200" s="583"/>
      <c r="F200" s="386" t="s">
        <v>64</v>
      </c>
      <c r="K200" s="444"/>
      <c r="M200" s="104" t="s">
        <v>129</v>
      </c>
      <c r="N200" s="224" t="s">
        <v>724</v>
      </c>
    </row>
    <row r="201" spans="2:15" ht="18" customHeight="1">
      <c r="B201" s="442" t="s">
        <v>721</v>
      </c>
      <c r="C201" s="625"/>
      <c r="D201" s="582"/>
      <c r="E201" s="583"/>
      <c r="F201" s="386" t="s">
        <v>64</v>
      </c>
      <c r="G201" s="330" t="s">
        <v>112</v>
      </c>
      <c r="H201" s="432"/>
      <c r="I201" s="358" t="s">
        <v>71</v>
      </c>
      <c r="J201" s="358"/>
      <c r="K201" s="360"/>
      <c r="L201" s="108" t="str">
        <f>IF(OR(SUM(C$196:E$207)=0,C201=0,AND(C201&gt;0,H201&lt;&gt;"")),"","?")</f>
        <v/>
      </c>
      <c r="M201" s="104" t="s">
        <v>129</v>
      </c>
      <c r="N201" s="224" t="s">
        <v>1380</v>
      </c>
    </row>
    <row r="202" spans="2:15" ht="18" customHeight="1">
      <c r="B202" s="423" t="s">
        <v>722</v>
      </c>
      <c r="C202" s="625"/>
      <c r="D202" s="582"/>
      <c r="E202" s="583"/>
      <c r="F202" s="386" t="s">
        <v>64</v>
      </c>
      <c r="K202" s="444"/>
      <c r="L202" s="103" t="str">
        <f>IF(OR(SUM(C$196:E$207)=0,C202=0,AND(C202&gt;0,H202&lt;&gt;"")),"","?")</f>
        <v/>
      </c>
      <c r="M202" s="104" t="s">
        <v>129</v>
      </c>
      <c r="N202" s="224" t="s">
        <v>750</v>
      </c>
    </row>
    <row r="203" spans="2:15" ht="18" customHeight="1">
      <c r="B203" s="442" t="s">
        <v>723</v>
      </c>
      <c r="C203" s="625"/>
      <c r="D203" s="582"/>
      <c r="E203" s="583"/>
      <c r="F203" s="386" t="s">
        <v>64</v>
      </c>
      <c r="G203" s="330" t="s">
        <v>112</v>
      </c>
      <c r="H203" s="432"/>
      <c r="I203" s="358" t="s">
        <v>71</v>
      </c>
      <c r="J203" s="358"/>
      <c r="K203" s="360"/>
      <c r="L203" s="108" t="str">
        <f>IF(OR(SUM(C$196:E$207)=0,C203=0,AND(C203&gt;0,H203&lt;&gt;"")),"","?")</f>
        <v/>
      </c>
      <c r="M203" s="104" t="s">
        <v>129</v>
      </c>
      <c r="N203" s="224" t="s">
        <v>147</v>
      </c>
    </row>
    <row r="204" spans="2:15" ht="18" customHeight="1">
      <c r="B204" s="422" t="s">
        <v>109</v>
      </c>
      <c r="C204" s="625"/>
      <c r="D204" s="582"/>
      <c r="E204" s="583"/>
      <c r="F204" s="386" t="s">
        <v>64</v>
      </c>
      <c r="G204" s="330" t="s">
        <v>112</v>
      </c>
      <c r="H204" s="432"/>
      <c r="I204" s="358" t="s">
        <v>71</v>
      </c>
      <c r="J204" s="358"/>
      <c r="K204" s="360"/>
      <c r="L204" s="108" t="str">
        <f>IF(OR(SUM(C$196:E$207)=0,C204=0,AND(C204&gt;0,H204&lt;&gt;"")),"","?")</f>
        <v/>
      </c>
      <c r="M204" s="104" t="s">
        <v>129</v>
      </c>
      <c r="N204" s="224" t="s">
        <v>148</v>
      </c>
    </row>
    <row r="205" spans="2:15" ht="18" customHeight="1">
      <c r="B205" s="423" t="s">
        <v>110</v>
      </c>
      <c r="C205" s="625"/>
      <c r="D205" s="582"/>
      <c r="E205" s="583"/>
      <c r="F205" s="386" t="s">
        <v>64</v>
      </c>
      <c r="G205" s="434" t="s">
        <v>65</v>
      </c>
      <c r="H205" s="584"/>
      <c r="I205" s="585"/>
      <c r="J205" s="585"/>
      <c r="K205" s="586"/>
      <c r="L205" s="108" t="str">
        <f>IF(OR(SUM(C$196:E$207)=0,C205=0,AND(C205&gt;0,H205&lt;&gt;"")),"","?")</f>
        <v/>
      </c>
      <c r="M205" s="104" t="s">
        <v>129</v>
      </c>
      <c r="N205" s="611" t="s">
        <v>1772</v>
      </c>
    </row>
    <row r="206" spans="2:15" ht="18" customHeight="1">
      <c r="B206" s="424" t="s">
        <v>111</v>
      </c>
      <c r="C206" s="625"/>
      <c r="D206" s="582"/>
      <c r="E206" s="583"/>
      <c r="F206" s="386" t="s">
        <v>64</v>
      </c>
      <c r="G206" s="434" t="s">
        <v>65</v>
      </c>
      <c r="H206" s="584"/>
      <c r="I206" s="585"/>
      <c r="J206" s="585"/>
      <c r="K206" s="586"/>
      <c r="L206" s="108" t="str">
        <f>IF(OR(SUM(C196:E207)=0,C206=0,AND(C206&gt;0,H206&lt;&gt;"")),"","?")</f>
        <v/>
      </c>
      <c r="N206" s="611"/>
    </row>
    <row r="207" spans="2:15" ht="18" customHeight="1">
      <c r="B207" s="435" t="s">
        <v>100</v>
      </c>
      <c r="C207" s="650"/>
      <c r="D207" s="632"/>
      <c r="E207" s="633"/>
      <c r="F207" s="445" t="s">
        <v>64</v>
      </c>
      <c r="G207" s="437" t="s">
        <v>65</v>
      </c>
      <c r="H207" s="616"/>
      <c r="I207" s="617"/>
      <c r="J207" s="617"/>
      <c r="K207" s="618"/>
      <c r="L207" s="108" t="str">
        <f>IF(OR(SUM(C196:E207)=0,C207=0,AND(C207&gt;0,H207&lt;&gt;"")),"","?")</f>
        <v/>
      </c>
      <c r="N207" s="611"/>
    </row>
    <row r="208" spans="2:15" ht="69" customHeight="1">
      <c r="B208" s="318" t="s">
        <v>113</v>
      </c>
      <c r="C208" s="630" t="str">
        <f>IF(COUNTBLANK(C209:C214)&gt;0,"",SUM(C209:E214))</f>
        <v/>
      </c>
      <c r="D208" s="626"/>
      <c r="E208" s="627"/>
      <c r="F208" s="348"/>
      <c r="G208" s="438" t="str">
        <f>IF(COUNTBLANK(C209:E214)=18,"",IF(AND(C208&lt;&gt;"",L212="",L213="",L214=""),"OK",IF(OR(SUM(C209:E214)&lt;&gt;0,C208="",L212&lt;&gt;"",L213&lt;&gt;"",L214&lt;&gt;""),"NG","")))</f>
        <v/>
      </c>
      <c r="H208" s="417" t="str">
        <f>IF(G208="NG",G$410,"")</f>
        <v/>
      </c>
      <c r="I208" s="348"/>
      <c r="J208" s="348"/>
      <c r="K208" s="349"/>
      <c r="M208" s="258" t="s">
        <v>1193</v>
      </c>
      <c r="N208" s="607" t="s">
        <v>1350</v>
      </c>
      <c r="O208" s="552"/>
    </row>
    <row r="209" spans="1:14" ht="30" customHeight="1">
      <c r="B209" s="411" t="s">
        <v>114</v>
      </c>
      <c r="C209" s="593"/>
      <c r="D209" s="594"/>
      <c r="E209" s="595"/>
      <c r="F209" s="386" t="s">
        <v>64</v>
      </c>
      <c r="G209" s="358"/>
      <c r="H209" s="358"/>
      <c r="I209" s="358"/>
      <c r="J209" s="358"/>
      <c r="K209" s="360"/>
      <c r="M209" s="104" t="s">
        <v>129</v>
      </c>
      <c r="N209" s="224" t="s">
        <v>809</v>
      </c>
    </row>
    <row r="210" spans="1:14" ht="18" customHeight="1">
      <c r="B210" s="421" t="s">
        <v>773</v>
      </c>
      <c r="C210" s="581"/>
      <c r="D210" s="582"/>
      <c r="E210" s="583"/>
      <c r="F210" s="386" t="s">
        <v>64</v>
      </c>
      <c r="G210" s="358"/>
      <c r="H210" s="358"/>
      <c r="I210" s="358"/>
      <c r="J210" s="358"/>
      <c r="K210" s="360"/>
      <c r="M210" s="104" t="s">
        <v>129</v>
      </c>
      <c r="N210" s="224" t="s">
        <v>535</v>
      </c>
    </row>
    <row r="211" spans="1:14" ht="18" customHeight="1">
      <c r="B211" s="421" t="s">
        <v>115</v>
      </c>
      <c r="C211" s="581"/>
      <c r="D211" s="582"/>
      <c r="E211" s="583"/>
      <c r="F211" s="386" t="s">
        <v>64</v>
      </c>
      <c r="G211" s="358"/>
      <c r="H211" s="358"/>
      <c r="I211" s="358"/>
      <c r="J211" s="358"/>
      <c r="K211" s="360"/>
      <c r="M211" s="104" t="s">
        <v>129</v>
      </c>
      <c r="N211" s="224" t="s">
        <v>149</v>
      </c>
    </row>
    <row r="212" spans="1:14" ht="18" customHeight="1">
      <c r="B212" s="440" t="s">
        <v>116</v>
      </c>
      <c r="C212" s="581"/>
      <c r="D212" s="582"/>
      <c r="E212" s="583"/>
      <c r="F212" s="386" t="s">
        <v>64</v>
      </c>
      <c r="G212" s="434" t="s">
        <v>65</v>
      </c>
      <c r="H212" s="584"/>
      <c r="I212" s="585"/>
      <c r="J212" s="585"/>
      <c r="K212" s="586"/>
      <c r="L212" s="108" t="str">
        <f>IF(OR(SUM(C209:E214)=0,C212=0,AND(C212&gt;0,H212&lt;&gt;"")),"","?")</f>
        <v/>
      </c>
      <c r="M212" s="104" t="s">
        <v>129</v>
      </c>
      <c r="N212" s="611" t="s">
        <v>1773</v>
      </c>
    </row>
    <row r="213" spans="1:14" ht="18" customHeight="1">
      <c r="B213" s="344" t="s">
        <v>117</v>
      </c>
      <c r="C213" s="581"/>
      <c r="D213" s="582"/>
      <c r="E213" s="583"/>
      <c r="F213" s="386" t="s">
        <v>64</v>
      </c>
      <c r="G213" s="434" t="s">
        <v>65</v>
      </c>
      <c r="H213" s="584"/>
      <c r="I213" s="585"/>
      <c r="J213" s="585"/>
      <c r="K213" s="586"/>
      <c r="L213" s="108" t="str">
        <f>IF(OR(SUM(C209:E214)=0,C213=0,AND(C213&gt;0,H213&lt;&gt;"")),"","?")</f>
        <v/>
      </c>
      <c r="N213" s="611"/>
    </row>
    <row r="214" spans="1:14" ht="18" customHeight="1" thickBot="1">
      <c r="B214" s="395" t="s">
        <v>118</v>
      </c>
      <c r="C214" s="642"/>
      <c r="D214" s="643"/>
      <c r="E214" s="644"/>
      <c r="F214" s="397" t="s">
        <v>64</v>
      </c>
      <c r="G214" s="439" t="s">
        <v>65</v>
      </c>
      <c r="H214" s="608"/>
      <c r="I214" s="609"/>
      <c r="J214" s="609"/>
      <c r="K214" s="610"/>
      <c r="L214" s="108" t="str">
        <f>IF(OR(SUM(C209:E214)=0,C214=0,AND(C214&gt;0,H214&lt;&gt;"")),"","?")</f>
        <v/>
      </c>
      <c r="N214" s="611"/>
    </row>
    <row r="215" spans="1:14" ht="15" customHeight="1"/>
    <row r="216" spans="1:14" ht="15" customHeight="1"/>
    <row r="217" spans="1:14" ht="15" customHeight="1"/>
    <row r="218" spans="1:14" ht="15" customHeight="1"/>
    <row r="219" spans="1:14" ht="18" customHeight="1" thickBot="1">
      <c r="B219" s="257" t="s">
        <v>1175</v>
      </c>
      <c r="K219" s="613">
        <v>6</v>
      </c>
      <c r="L219" s="613"/>
    </row>
    <row r="220" spans="1:14" ht="18" customHeight="1" thickBot="1">
      <c r="B220" s="313" t="s">
        <v>1</v>
      </c>
      <c r="C220" s="314" t="s">
        <v>2</v>
      </c>
      <c r="D220" s="314"/>
      <c r="E220" s="314"/>
      <c r="F220" s="315"/>
      <c r="G220" s="315"/>
      <c r="H220" s="315"/>
      <c r="I220" s="315"/>
      <c r="J220" s="315"/>
      <c r="K220" s="316"/>
    </row>
    <row r="221" spans="1:14" ht="30" customHeight="1">
      <c r="B221" s="317" t="s">
        <v>150</v>
      </c>
      <c r="C221" s="590" t="str">
        <f>IF(OR(C222="",AND(C224="有",C230=""),AND(C232="有",C239=""),AND(C241="有",C247=""),C248="",C249="",C250="",C251=""),"",SUM(C222,C230,C239,C247:E251))</f>
        <v/>
      </c>
      <c r="D221" s="591"/>
      <c r="E221" s="592"/>
      <c r="F221" s="348"/>
      <c r="G221" s="438" t="str">
        <f>IF(SUM(A222:A251)=19,"",IF(AND(C221&lt;&gt;"",L222="",L227="",L235="",L244="",L248="",L249="",L250="",L251=""),"OK",IF(OR(SUM(C222,C230,C239,C247:E251)&lt;&gt;0,C221="",L222&lt;&gt;"",L227&lt;&gt;"",L235&lt;&gt;"",L244&lt;&gt;"",L248&lt;&gt;"",L249&lt;&gt;"",L250&lt;&gt;"",L251&lt;&gt;""),"NG","")))</f>
        <v/>
      </c>
      <c r="H221" s="417" t="str">
        <f>IF(G221="NG",G$410,"")</f>
        <v/>
      </c>
      <c r="I221" s="348"/>
      <c r="J221" s="348"/>
      <c r="K221" s="349"/>
      <c r="L221" s="108"/>
      <c r="N221" s="223" t="s">
        <v>1386</v>
      </c>
    </row>
    <row r="222" spans="1:14" ht="39.9" customHeight="1">
      <c r="A222" s="292">
        <f>COUNTBLANK(C222)</f>
        <v>1</v>
      </c>
      <c r="B222" s="442" t="s">
        <v>151</v>
      </c>
      <c r="C222" s="593"/>
      <c r="D222" s="594"/>
      <c r="E222" s="595"/>
      <c r="F222" s="420" t="s">
        <v>64</v>
      </c>
      <c r="G222" s="434" t="s">
        <v>123</v>
      </c>
      <c r="H222" s="584"/>
      <c r="I222" s="585"/>
      <c r="J222" s="585"/>
      <c r="K222" s="586"/>
      <c r="L222" s="108" t="str">
        <f>IF(OR(SUM(C222,C230,C239,C247:E251)=0,C222=0,AND(C222&gt;0,H222&lt;&gt;"")),"","?")</f>
        <v/>
      </c>
      <c r="M222" s="104" t="s">
        <v>129</v>
      </c>
      <c r="N222" s="224" t="s">
        <v>153</v>
      </c>
    </row>
    <row r="223" spans="1:14" ht="27.9" customHeight="1">
      <c r="B223" s="424" t="s">
        <v>152</v>
      </c>
      <c r="C223" s="356" t="s">
        <v>119</v>
      </c>
      <c r="D223" s="446"/>
      <c r="E223" s="446"/>
      <c r="F223" s="358"/>
      <c r="G223" s="358"/>
      <c r="H223" s="358"/>
      <c r="I223" s="358"/>
      <c r="J223" s="358"/>
      <c r="K223" s="360"/>
      <c r="L223" s="108"/>
      <c r="N223" s="223" t="s">
        <v>1387</v>
      </c>
    </row>
    <row r="224" spans="1:14" ht="18" customHeight="1">
      <c r="A224" s="292">
        <f>COUNTBLANK(C224)</f>
        <v>1</v>
      </c>
      <c r="B224" s="323"/>
      <c r="C224" s="628"/>
      <c r="D224" s="629"/>
      <c r="E224" s="629"/>
      <c r="F224" s="638"/>
      <c r="G224" s="639"/>
      <c r="H224" s="639"/>
      <c r="I224" s="638"/>
      <c r="J224" s="639"/>
      <c r="K224" s="640"/>
      <c r="L224" s="108"/>
      <c r="M224" s="104" t="s">
        <v>129</v>
      </c>
      <c r="N224" s="224" t="s">
        <v>1405</v>
      </c>
    </row>
    <row r="225" spans="1:14" ht="18" customHeight="1">
      <c r="B225" s="323"/>
      <c r="C225" s="764"/>
      <c r="D225" s="765"/>
      <c r="E225" s="766"/>
      <c r="F225" s="619"/>
      <c r="G225" s="620"/>
      <c r="H225" s="620"/>
      <c r="I225" s="619"/>
      <c r="J225" s="620"/>
      <c r="K225" s="621"/>
      <c r="L225" s="108"/>
      <c r="M225" s="104" t="s">
        <v>129</v>
      </c>
      <c r="N225" s="224" t="s">
        <v>1406</v>
      </c>
    </row>
    <row r="226" spans="1:14" ht="18" customHeight="1">
      <c r="B226" s="323"/>
      <c r="C226" s="448" t="s">
        <v>1375</v>
      </c>
      <c r="D226" s="449" t="s">
        <v>1402</v>
      </c>
      <c r="E226" s="449" t="s">
        <v>1403</v>
      </c>
      <c r="F226" s="450" t="s">
        <v>1375</v>
      </c>
      <c r="G226" s="451" t="s">
        <v>1402</v>
      </c>
      <c r="H226" s="452" t="s">
        <v>1403</v>
      </c>
      <c r="I226" s="450" t="s">
        <v>1375</v>
      </c>
      <c r="J226" s="451" t="s">
        <v>1402</v>
      </c>
      <c r="K226" s="453" t="s">
        <v>1403</v>
      </c>
      <c r="L226" s="108"/>
    </row>
    <row r="227" spans="1:14" ht="18" customHeight="1">
      <c r="B227" s="323"/>
      <c r="C227" s="454"/>
      <c r="D227" s="455"/>
      <c r="E227" s="455"/>
      <c r="F227" s="447"/>
      <c r="G227" s="455"/>
      <c r="H227" s="455"/>
      <c r="I227" s="447"/>
      <c r="J227" s="455"/>
      <c r="K227" s="506"/>
      <c r="L227" s="108" t="str">
        <f>IF(OR(SUM(C222,C230,C239,C247:E251)=0,C230=0,AND(C230&gt;0,C227&lt;&gt;"",D227&lt;&gt;"",E227&lt;&gt;"")),"","?")</f>
        <v/>
      </c>
      <c r="M227" s="104" t="s">
        <v>129</v>
      </c>
      <c r="N227" s="607" t="s">
        <v>1404</v>
      </c>
    </row>
    <row r="228" spans="1:14" ht="18" customHeight="1">
      <c r="B228" s="323"/>
      <c r="C228" s="454"/>
      <c r="D228" s="455"/>
      <c r="E228" s="455"/>
      <c r="F228" s="447"/>
      <c r="G228" s="455"/>
      <c r="H228" s="455"/>
      <c r="I228" s="447"/>
      <c r="J228" s="455"/>
      <c r="K228" s="506"/>
      <c r="L228" s="108"/>
      <c r="N228" s="568"/>
    </row>
    <row r="229" spans="1:14" ht="18" customHeight="1">
      <c r="B229" s="323"/>
      <c r="C229" s="454"/>
      <c r="D229" s="457"/>
      <c r="E229" s="457"/>
      <c r="F229" s="447"/>
      <c r="G229" s="455"/>
      <c r="H229" s="455"/>
      <c r="I229" s="447"/>
      <c r="J229" s="455"/>
      <c r="K229" s="506"/>
      <c r="L229" s="108"/>
      <c r="N229" s="568"/>
    </row>
    <row r="230" spans="1:14" ht="18" customHeight="1">
      <c r="A230" s="292">
        <f>COUNTBLANK(C230)</f>
        <v>1</v>
      </c>
      <c r="B230" s="323"/>
      <c r="C230" s="596"/>
      <c r="D230" s="597"/>
      <c r="E230" s="598"/>
      <c r="F230" s="386" t="s">
        <v>64</v>
      </c>
      <c r="G230" s="358"/>
      <c r="H230" s="358"/>
      <c r="I230" s="358"/>
      <c r="J230" s="358"/>
      <c r="K230" s="360"/>
      <c r="L230" s="108"/>
      <c r="M230" s="104" t="s">
        <v>129</v>
      </c>
      <c r="N230" s="224" t="s">
        <v>462</v>
      </c>
    </row>
    <row r="231" spans="1:14" ht="27.9" customHeight="1">
      <c r="B231" s="323"/>
      <c r="C231" s="407" t="s">
        <v>120</v>
      </c>
      <c r="D231" s="408"/>
      <c r="E231" s="408"/>
      <c r="F231" s="358"/>
      <c r="G231" s="358"/>
      <c r="H231" s="358"/>
      <c r="I231" s="358"/>
      <c r="J231" s="358"/>
      <c r="K231" s="360"/>
      <c r="L231" s="108"/>
      <c r="N231" s="223" t="s">
        <v>808</v>
      </c>
    </row>
    <row r="232" spans="1:14" ht="18" customHeight="1">
      <c r="A232" s="292">
        <f>COUNTBLANK(C232)</f>
        <v>1</v>
      </c>
      <c r="B232" s="323"/>
      <c r="C232" s="628"/>
      <c r="D232" s="629"/>
      <c r="E232" s="629"/>
      <c r="F232" s="638"/>
      <c r="G232" s="639"/>
      <c r="H232" s="639"/>
      <c r="I232" s="638"/>
      <c r="J232" s="639"/>
      <c r="K232" s="640"/>
      <c r="L232" s="108"/>
      <c r="M232" s="104" t="s">
        <v>129</v>
      </c>
      <c r="N232" s="224" t="s">
        <v>1407</v>
      </c>
    </row>
    <row r="233" spans="1:14" ht="18" customHeight="1">
      <c r="B233" s="323"/>
      <c r="C233" s="764"/>
      <c r="D233" s="765"/>
      <c r="E233" s="766"/>
      <c r="F233" s="619"/>
      <c r="G233" s="620"/>
      <c r="H233" s="620"/>
      <c r="I233" s="619"/>
      <c r="J233" s="620"/>
      <c r="K233" s="621"/>
      <c r="L233" s="108"/>
      <c r="M233" s="104" t="s">
        <v>129</v>
      </c>
      <c r="N233" s="224" t="s">
        <v>1406</v>
      </c>
    </row>
    <row r="234" spans="1:14" ht="18" customHeight="1">
      <c r="B234" s="323"/>
      <c r="C234" s="448" t="s">
        <v>1375</v>
      </c>
      <c r="D234" s="449" t="s">
        <v>1402</v>
      </c>
      <c r="E234" s="449" t="s">
        <v>1403</v>
      </c>
      <c r="F234" s="450" t="s">
        <v>1375</v>
      </c>
      <c r="G234" s="451" t="s">
        <v>1402</v>
      </c>
      <c r="H234" s="452" t="s">
        <v>1403</v>
      </c>
      <c r="I234" s="450" t="s">
        <v>1375</v>
      </c>
      <c r="J234" s="451" t="s">
        <v>1402</v>
      </c>
      <c r="K234" s="453" t="s">
        <v>1403</v>
      </c>
      <c r="L234" s="108"/>
    </row>
    <row r="235" spans="1:14" ht="18" customHeight="1">
      <c r="B235" s="323"/>
      <c r="C235" s="454"/>
      <c r="D235" s="455"/>
      <c r="E235" s="508"/>
      <c r="F235" s="447"/>
      <c r="G235" s="455"/>
      <c r="H235" s="455"/>
      <c r="I235" s="510"/>
      <c r="J235" s="455"/>
      <c r="K235" s="506"/>
      <c r="L235" s="108" t="str">
        <f>IF(OR(SUM(C222,C230,C239,C247:E251)=0,C239=0,AND(C239&gt;0,C235&lt;&gt;"",D235&lt;&gt;"",E235&lt;&gt;"")),"","?")</f>
        <v/>
      </c>
      <c r="M235" s="104" t="s">
        <v>129</v>
      </c>
      <c r="N235" s="607" t="s">
        <v>1764</v>
      </c>
    </row>
    <row r="236" spans="1:14" ht="18" customHeight="1">
      <c r="B236" s="323"/>
      <c r="C236" s="454"/>
      <c r="D236" s="455"/>
      <c r="E236" s="508"/>
      <c r="F236" s="447"/>
      <c r="G236" s="455"/>
      <c r="H236" s="455"/>
      <c r="I236" s="447"/>
      <c r="J236" s="455"/>
      <c r="K236" s="506"/>
      <c r="L236" s="108"/>
      <c r="N236" s="568"/>
    </row>
    <row r="237" spans="1:14" ht="18" customHeight="1">
      <c r="B237" s="323"/>
      <c r="C237" s="454"/>
      <c r="D237" s="457"/>
      <c r="E237" s="509"/>
      <c r="F237" s="447"/>
      <c r="G237" s="457"/>
      <c r="H237" s="457"/>
      <c r="I237" s="510"/>
      <c r="J237" s="457"/>
      <c r="K237" s="507"/>
      <c r="L237" s="108"/>
      <c r="N237" s="568"/>
    </row>
    <row r="238" spans="1:14" ht="18" customHeight="1">
      <c r="B238" s="323"/>
      <c r="C238" s="456"/>
      <c r="D238" s="457"/>
      <c r="E238" s="509"/>
      <c r="F238" s="447"/>
      <c r="G238" s="455"/>
      <c r="H238" s="455"/>
      <c r="I238" s="511"/>
      <c r="J238" s="457"/>
      <c r="K238" s="507"/>
      <c r="L238" s="108"/>
      <c r="N238" s="568"/>
    </row>
    <row r="239" spans="1:14" ht="18" customHeight="1">
      <c r="A239" s="292">
        <f>COUNTBLANK(C239)</f>
        <v>1</v>
      </c>
      <c r="B239" s="323"/>
      <c r="C239" s="596"/>
      <c r="D239" s="597"/>
      <c r="E239" s="598"/>
      <c r="F239" s="386" t="s">
        <v>64</v>
      </c>
      <c r="G239" s="358"/>
      <c r="H239" s="358"/>
      <c r="I239" s="358"/>
      <c r="J239" s="358"/>
      <c r="K239" s="360"/>
      <c r="L239" s="108"/>
      <c r="M239" s="104" t="s">
        <v>129</v>
      </c>
      <c r="N239" s="224" t="s">
        <v>154</v>
      </c>
    </row>
    <row r="240" spans="1:14" ht="27.9" customHeight="1">
      <c r="B240" s="323"/>
      <c r="C240" s="407" t="s">
        <v>121</v>
      </c>
      <c r="D240" s="408"/>
      <c r="E240" s="408"/>
      <c r="F240" s="358"/>
      <c r="G240" s="358"/>
      <c r="H240" s="358"/>
      <c r="I240" s="358"/>
      <c r="J240" s="358"/>
      <c r="K240" s="360"/>
      <c r="L240" s="108"/>
      <c r="N240" s="223" t="s">
        <v>808</v>
      </c>
    </row>
    <row r="241" spans="1:14" ht="18" customHeight="1">
      <c r="A241" s="292">
        <f>COUNTBLANK(C241)</f>
        <v>1</v>
      </c>
      <c r="B241" s="323"/>
      <c r="C241" s="628"/>
      <c r="D241" s="629"/>
      <c r="E241" s="629"/>
      <c r="F241" s="638"/>
      <c r="G241" s="639"/>
      <c r="H241" s="639"/>
      <c r="I241" s="638"/>
      <c r="J241" s="639"/>
      <c r="K241" s="640"/>
      <c r="L241" s="108"/>
      <c r="M241" s="104" t="s">
        <v>129</v>
      </c>
      <c r="N241" s="224" t="s">
        <v>1408</v>
      </c>
    </row>
    <row r="242" spans="1:14" ht="18" customHeight="1">
      <c r="B242" s="323"/>
      <c r="C242" s="764"/>
      <c r="D242" s="765"/>
      <c r="E242" s="766"/>
      <c r="F242" s="619"/>
      <c r="G242" s="620"/>
      <c r="H242" s="620"/>
      <c r="I242" s="619"/>
      <c r="J242" s="620"/>
      <c r="K242" s="621"/>
      <c r="L242" s="108"/>
      <c r="M242" s="104" t="s">
        <v>129</v>
      </c>
      <c r="N242" s="224" t="s">
        <v>1406</v>
      </c>
    </row>
    <row r="243" spans="1:14" ht="18" customHeight="1">
      <c r="B243" s="323"/>
      <c r="C243" s="448" t="s">
        <v>1375</v>
      </c>
      <c r="D243" s="449" t="s">
        <v>1402</v>
      </c>
      <c r="E243" s="449" t="s">
        <v>1403</v>
      </c>
      <c r="F243" s="450" t="s">
        <v>1375</v>
      </c>
      <c r="G243" s="451" t="s">
        <v>1402</v>
      </c>
      <c r="H243" s="452" t="s">
        <v>1403</v>
      </c>
      <c r="I243" s="450" t="s">
        <v>1375</v>
      </c>
      <c r="J243" s="451" t="s">
        <v>1402</v>
      </c>
      <c r="K243" s="453" t="s">
        <v>1403</v>
      </c>
      <c r="L243" s="108"/>
    </row>
    <row r="244" spans="1:14" ht="18" customHeight="1">
      <c r="B244" s="323"/>
      <c r="C244" s="454"/>
      <c r="D244" s="455"/>
      <c r="E244" s="455"/>
      <c r="F244" s="447"/>
      <c r="G244" s="455"/>
      <c r="H244" s="455"/>
      <c r="I244" s="447"/>
      <c r="J244" s="455"/>
      <c r="K244" s="506"/>
      <c r="L244" s="108" t="str">
        <f>IF(OR(SUM(C222,C230,C239,C247:E251)=0,C247=0,AND(C247&gt;0,C244&lt;&gt;"",D244&lt;&gt;"",E244&lt;&gt;"")),"","?")</f>
        <v/>
      </c>
      <c r="M244" s="104" t="s">
        <v>129</v>
      </c>
      <c r="N244" s="607" t="s">
        <v>1765</v>
      </c>
    </row>
    <row r="245" spans="1:14" ht="18" customHeight="1">
      <c r="B245" s="323"/>
      <c r="C245" s="454"/>
      <c r="D245" s="455"/>
      <c r="E245" s="455"/>
      <c r="F245" s="447"/>
      <c r="G245" s="455"/>
      <c r="H245" s="455"/>
      <c r="I245" s="447"/>
      <c r="J245" s="455"/>
      <c r="K245" s="506"/>
      <c r="L245" s="108"/>
      <c r="N245" s="568"/>
    </row>
    <row r="246" spans="1:14" ht="18" customHeight="1">
      <c r="B246" s="323"/>
      <c r="C246" s="454"/>
      <c r="D246" s="457"/>
      <c r="E246" s="457"/>
      <c r="F246" s="447"/>
      <c r="G246" s="455"/>
      <c r="H246" s="455"/>
      <c r="I246" s="447"/>
      <c r="J246" s="455"/>
      <c r="K246" s="506"/>
      <c r="L246" s="108"/>
      <c r="N246" s="568"/>
    </row>
    <row r="247" spans="1:14" ht="18" customHeight="1">
      <c r="A247" s="292">
        <f>COUNTBLANK(C247)</f>
        <v>1</v>
      </c>
      <c r="B247" s="381"/>
      <c r="C247" s="596"/>
      <c r="D247" s="597"/>
      <c r="E247" s="598"/>
      <c r="F247" s="386" t="s">
        <v>64</v>
      </c>
      <c r="G247" s="358"/>
      <c r="H247" s="358"/>
      <c r="I247" s="358"/>
      <c r="J247" s="358"/>
      <c r="K247" s="360"/>
      <c r="L247" s="108"/>
      <c r="M247" s="104" t="s">
        <v>129</v>
      </c>
      <c r="N247" s="224" t="s">
        <v>1308</v>
      </c>
    </row>
    <row r="248" spans="1:14" ht="33" customHeight="1">
      <c r="A248" s="292">
        <f>COUNTBLANK(C248:E251)</f>
        <v>12</v>
      </c>
      <c r="B248" s="421" t="s">
        <v>122</v>
      </c>
      <c r="C248" s="593"/>
      <c r="D248" s="594"/>
      <c r="E248" s="595"/>
      <c r="F248" s="386" t="s">
        <v>64</v>
      </c>
      <c r="G248" s="434" t="s">
        <v>123</v>
      </c>
      <c r="H248" s="584"/>
      <c r="I248" s="585"/>
      <c r="J248" s="585"/>
      <c r="K248" s="586"/>
      <c r="L248" s="108" t="str">
        <f>IF(OR(SUM(C222,C230,C239,C247:E251)=0,C248=0,AND(C248&gt;0,H248&lt;&gt;"")),"","?")</f>
        <v/>
      </c>
      <c r="M248" s="104" t="s">
        <v>129</v>
      </c>
      <c r="N248" s="224" t="s">
        <v>1775</v>
      </c>
    </row>
    <row r="249" spans="1:14" ht="18" customHeight="1">
      <c r="B249" s="344" t="s">
        <v>116</v>
      </c>
      <c r="C249" s="593"/>
      <c r="D249" s="594"/>
      <c r="E249" s="595"/>
      <c r="F249" s="386" t="s">
        <v>64</v>
      </c>
      <c r="G249" s="434" t="s">
        <v>65</v>
      </c>
      <c r="H249" s="584"/>
      <c r="I249" s="585"/>
      <c r="J249" s="585"/>
      <c r="K249" s="586"/>
      <c r="L249" s="108" t="str">
        <f>IF(OR(SUM(C222,C230,C239,C247:E251)=0,C249=0,AND(C249&gt;0,H249&lt;&gt;"")),"","?")</f>
        <v/>
      </c>
      <c r="M249" s="104" t="s">
        <v>129</v>
      </c>
      <c r="N249" s="611" t="s">
        <v>1774</v>
      </c>
    </row>
    <row r="250" spans="1:14" ht="18" customHeight="1">
      <c r="B250" s="344" t="s">
        <v>117</v>
      </c>
      <c r="C250" s="581"/>
      <c r="D250" s="582"/>
      <c r="E250" s="583"/>
      <c r="F250" s="386" t="s">
        <v>64</v>
      </c>
      <c r="G250" s="434" t="s">
        <v>65</v>
      </c>
      <c r="H250" s="584"/>
      <c r="I250" s="585"/>
      <c r="J250" s="585"/>
      <c r="K250" s="586"/>
      <c r="L250" s="108" t="str">
        <f>IF(OR(SUM(C222,C230,C239,C247:E251)=0,C250=0,AND(C250&gt;0,H250&lt;&gt;"")),"","?")</f>
        <v/>
      </c>
      <c r="N250" s="611"/>
    </row>
    <row r="251" spans="1:14" ht="18" customHeight="1">
      <c r="B251" s="458" t="s">
        <v>118</v>
      </c>
      <c r="C251" s="631"/>
      <c r="D251" s="632"/>
      <c r="E251" s="633"/>
      <c r="F251" s="445" t="s">
        <v>64</v>
      </c>
      <c r="G251" s="437" t="s">
        <v>65</v>
      </c>
      <c r="H251" s="762"/>
      <c r="I251" s="763"/>
      <c r="J251" s="585"/>
      <c r="K251" s="586"/>
      <c r="L251" s="108" t="str">
        <f>IF(OR(SUM(C222,C230,C239,C247:E251)=0,C251=0,AND(C251&gt;0,H251&lt;&gt;"")),"","?")</f>
        <v/>
      </c>
      <c r="N251" s="611"/>
    </row>
    <row r="252" spans="1:14" ht="18" customHeight="1">
      <c r="B252" s="318" t="s">
        <v>155</v>
      </c>
      <c r="C252" s="630" t="str">
        <f>IF(COUNTBLANK(C253:C258)&gt;0,"",SUM(C253:E258))</f>
        <v/>
      </c>
      <c r="D252" s="626"/>
      <c r="E252" s="627"/>
      <c r="F252" s="348"/>
      <c r="G252" s="438" t="str">
        <f>IF(COUNTBLANK(C253:E258)=18,"",IF(AND(C252&lt;&gt;"",L257="",L258=""),"OK",IF(OR(SUM(C253:E258)&lt;&gt;0,C252="",L257&lt;&gt;"",L258&lt;&gt;""),"NG","")))</f>
        <v/>
      </c>
      <c r="H252" s="417" t="str">
        <f>IF(G252="NG",G$410,"")</f>
        <v/>
      </c>
      <c r="I252" s="348"/>
      <c r="J252" s="348"/>
      <c r="K252" s="349"/>
      <c r="N252" s="223" t="s">
        <v>1287</v>
      </c>
    </row>
    <row r="253" spans="1:14" ht="18" customHeight="1">
      <c r="B253" s="424" t="s">
        <v>742</v>
      </c>
      <c r="C253" s="593"/>
      <c r="D253" s="594"/>
      <c r="E253" s="595"/>
      <c r="F253" s="386" t="s">
        <v>64</v>
      </c>
      <c r="G253" s="358"/>
      <c r="H253" s="358"/>
      <c r="I253" s="358"/>
      <c r="J253" s="358"/>
      <c r="K253" s="360"/>
      <c r="M253" s="104" t="s">
        <v>129</v>
      </c>
      <c r="N253" s="224" t="s">
        <v>156</v>
      </c>
    </row>
    <row r="254" spans="1:14" ht="18" customHeight="1">
      <c r="B254" s="422" t="s">
        <v>743</v>
      </c>
      <c r="C254" s="581"/>
      <c r="D254" s="582"/>
      <c r="E254" s="583"/>
      <c r="F254" s="386" t="s">
        <v>64</v>
      </c>
      <c r="G254" s="358"/>
      <c r="H254" s="358"/>
      <c r="I254" s="358"/>
      <c r="J254" s="358"/>
      <c r="K254" s="360"/>
      <c r="M254" s="104" t="s">
        <v>129</v>
      </c>
      <c r="N254" s="224" t="s">
        <v>157</v>
      </c>
    </row>
    <row r="255" spans="1:14" ht="18" customHeight="1">
      <c r="B255" s="422" t="s">
        <v>744</v>
      </c>
      <c r="C255" s="581"/>
      <c r="D255" s="582"/>
      <c r="E255" s="583"/>
      <c r="F255" s="386" t="s">
        <v>64</v>
      </c>
      <c r="G255" s="358"/>
      <c r="H255" s="358"/>
      <c r="I255" s="358"/>
      <c r="J255" s="358"/>
      <c r="K255" s="360"/>
      <c r="M255" s="104" t="s">
        <v>129</v>
      </c>
      <c r="N255" s="224" t="s">
        <v>158</v>
      </c>
    </row>
    <row r="256" spans="1:14" ht="18" customHeight="1">
      <c r="B256" s="422" t="s">
        <v>745</v>
      </c>
      <c r="C256" s="581"/>
      <c r="D256" s="582"/>
      <c r="E256" s="583"/>
      <c r="F256" s="386" t="s">
        <v>64</v>
      </c>
      <c r="K256" s="360"/>
      <c r="M256" s="104" t="s">
        <v>129</v>
      </c>
      <c r="N256" s="224" t="s">
        <v>748</v>
      </c>
    </row>
    <row r="257" spans="2:14" ht="18" customHeight="1">
      <c r="B257" s="424" t="s">
        <v>746</v>
      </c>
      <c r="C257" s="581"/>
      <c r="D257" s="582"/>
      <c r="E257" s="583"/>
      <c r="F257" s="386" t="s">
        <v>64</v>
      </c>
      <c r="G257" s="434" t="s">
        <v>124</v>
      </c>
      <c r="H257" s="584"/>
      <c r="I257" s="585"/>
      <c r="J257" s="585"/>
      <c r="K257" s="586"/>
      <c r="L257" s="108" t="str">
        <f>IF(OR(SUM(C253:E258)=0,C257=0,AND(C257&gt;0,H257&lt;&gt;"")),"","?")</f>
        <v/>
      </c>
      <c r="M257" s="104" t="s">
        <v>129</v>
      </c>
      <c r="N257" s="611" t="s">
        <v>1776</v>
      </c>
    </row>
    <row r="258" spans="2:14" ht="18" customHeight="1" thickBot="1">
      <c r="B258" s="425" t="s">
        <v>747</v>
      </c>
      <c r="C258" s="642"/>
      <c r="D258" s="643"/>
      <c r="E258" s="644"/>
      <c r="F258" s="397" t="s">
        <v>64</v>
      </c>
      <c r="G258" s="439" t="s">
        <v>124</v>
      </c>
      <c r="H258" s="608"/>
      <c r="I258" s="609"/>
      <c r="J258" s="609"/>
      <c r="K258" s="610"/>
      <c r="L258" s="108" t="str">
        <f>IF(OR(SUM(C253:E258)=0,C258=0,AND(C258&gt;0,H258&lt;&gt;"")),"","?")</f>
        <v/>
      </c>
      <c r="N258" s="611"/>
    </row>
    <row r="259" spans="2:14" ht="15" customHeight="1"/>
    <row r="260" spans="2:14" ht="15" customHeight="1"/>
    <row r="261" spans="2:14" ht="15" customHeight="1"/>
    <row r="262" spans="2:14" ht="15" customHeight="1"/>
    <row r="263" spans="2:14" ht="15" customHeight="1"/>
    <row r="264" spans="2:14" ht="15" customHeight="1"/>
    <row r="265" spans="2:14" ht="15" customHeight="1"/>
    <row r="266" spans="2:14" ht="18" customHeight="1" thickBot="1">
      <c r="B266" s="257" t="s">
        <v>1175</v>
      </c>
      <c r="K266" s="613">
        <v>7</v>
      </c>
      <c r="L266" s="613"/>
    </row>
    <row r="267" spans="2:14" ht="18" customHeight="1" thickBot="1">
      <c r="B267" s="313" t="s">
        <v>1</v>
      </c>
      <c r="C267" s="314" t="s">
        <v>2</v>
      </c>
      <c r="D267" s="314"/>
      <c r="E267" s="314"/>
      <c r="F267" s="315"/>
      <c r="G267" s="315"/>
      <c r="H267" s="315"/>
      <c r="I267" s="315"/>
      <c r="J267" s="315"/>
      <c r="K267" s="316"/>
    </row>
    <row r="268" spans="2:14" ht="18" customHeight="1">
      <c r="B268" s="317" t="s">
        <v>159</v>
      </c>
      <c r="C268" s="590" t="str">
        <f>IF(OR(C269="",C282="",C276="",C280="",C285=""),"",SUM(C269,C282,C280,C276,C285))</f>
        <v/>
      </c>
      <c r="D268" s="591"/>
      <c r="E268" s="592"/>
      <c r="F268" s="376"/>
      <c r="G268" s="459" t="str">
        <f>IF(AND(G269="OK",G276="OK",G280="OK",G282="OK",G285="OK",C268=""),"NG","")</f>
        <v/>
      </c>
      <c r="H268" s="460" t="str">
        <f>IF(G268="NG",G$410,"")</f>
        <v/>
      </c>
      <c r="I268" s="376"/>
      <c r="J268" s="376"/>
      <c r="K268" s="385"/>
    </row>
    <row r="269" spans="2:14" ht="27.9" customHeight="1">
      <c r="B269" s="424" t="s">
        <v>774</v>
      </c>
      <c r="C269" s="599" t="str">
        <f>IF(COUNTBLANK(C270:C275)&gt;0,"",SUM(C270:E275))</f>
        <v/>
      </c>
      <c r="D269" s="600"/>
      <c r="E269" s="601"/>
      <c r="F269" s="461"/>
      <c r="G269" s="462" t="str">
        <f>IF(C269&lt;&gt;"","OK",IF(COUNTBLANK(C270:E277)=24,"",IF(OR(SUM(C270:E277)&lt;&gt;0,C269=""),"NG","")))</f>
        <v/>
      </c>
      <c r="H269" s="459" t="str">
        <f>IF(G269="NG",G$410,"")</f>
        <v/>
      </c>
      <c r="I269" s="358"/>
      <c r="J269" s="358"/>
      <c r="K269" s="360"/>
      <c r="N269" s="223" t="s">
        <v>1780</v>
      </c>
    </row>
    <row r="270" spans="2:14" ht="15.9" customHeight="1">
      <c r="B270" s="463" t="s">
        <v>765</v>
      </c>
      <c r="C270" s="593"/>
      <c r="D270" s="594"/>
      <c r="E270" s="595"/>
      <c r="F270" s="420" t="s">
        <v>64</v>
      </c>
      <c r="G270" s="358"/>
      <c r="H270" s="358"/>
      <c r="I270" s="358"/>
      <c r="J270" s="358"/>
      <c r="K270" s="360"/>
      <c r="L270" s="108"/>
      <c r="M270" s="104" t="s">
        <v>129</v>
      </c>
      <c r="N270" s="224" t="s">
        <v>766</v>
      </c>
    </row>
    <row r="271" spans="2:14" ht="15.9" customHeight="1">
      <c r="B271" s="464" t="s">
        <v>775</v>
      </c>
      <c r="C271" s="581"/>
      <c r="D271" s="582"/>
      <c r="E271" s="583"/>
      <c r="F271" s="386" t="s">
        <v>64</v>
      </c>
      <c r="G271" s="358"/>
      <c r="H271" s="358"/>
      <c r="I271" s="358"/>
      <c r="J271" s="358"/>
      <c r="K271" s="360"/>
      <c r="L271" s="108"/>
      <c r="M271" s="104" t="s">
        <v>129</v>
      </c>
      <c r="N271" s="224" t="s">
        <v>776</v>
      </c>
    </row>
    <row r="272" spans="2:14" ht="15.9" customHeight="1">
      <c r="B272" s="463" t="s">
        <v>777</v>
      </c>
      <c r="C272" s="581"/>
      <c r="D272" s="582"/>
      <c r="E272" s="583"/>
      <c r="F272" s="386" t="s">
        <v>64</v>
      </c>
      <c r="G272" s="358"/>
      <c r="H272" s="358"/>
      <c r="I272" s="358"/>
      <c r="J272" s="358"/>
      <c r="K272" s="360"/>
      <c r="L272" s="108"/>
      <c r="M272" s="104" t="s">
        <v>129</v>
      </c>
      <c r="N272" s="224" t="s">
        <v>797</v>
      </c>
    </row>
    <row r="273" spans="2:14" ht="15.9" customHeight="1">
      <c r="B273" s="463" t="s">
        <v>778</v>
      </c>
      <c r="C273" s="581"/>
      <c r="D273" s="582"/>
      <c r="E273" s="583"/>
      <c r="F273" s="386" t="s">
        <v>64</v>
      </c>
      <c r="G273" s="358"/>
      <c r="H273" s="358"/>
      <c r="I273" s="358"/>
      <c r="J273" s="358"/>
      <c r="K273" s="360"/>
      <c r="L273" s="108"/>
      <c r="M273" s="104" t="s">
        <v>129</v>
      </c>
      <c r="N273" s="224" t="s">
        <v>779</v>
      </c>
    </row>
    <row r="274" spans="2:14" ht="15.9" customHeight="1">
      <c r="B274" s="464" t="s">
        <v>780</v>
      </c>
      <c r="C274" s="581"/>
      <c r="D274" s="582"/>
      <c r="E274" s="583"/>
      <c r="F274" s="386" t="s">
        <v>64</v>
      </c>
      <c r="G274" s="358"/>
      <c r="H274" s="358"/>
      <c r="I274" s="358"/>
      <c r="J274" s="358"/>
      <c r="K274" s="360"/>
      <c r="L274" s="108"/>
      <c r="M274" s="104" t="s">
        <v>129</v>
      </c>
      <c r="N274" s="224" t="s">
        <v>781</v>
      </c>
    </row>
    <row r="275" spans="2:14" ht="15.9" customHeight="1">
      <c r="B275" s="463" t="s">
        <v>782</v>
      </c>
      <c r="C275" s="581"/>
      <c r="D275" s="582"/>
      <c r="E275" s="583"/>
      <c r="F275" s="386" t="s">
        <v>64</v>
      </c>
      <c r="G275" s="358"/>
      <c r="H275" s="358"/>
      <c r="I275" s="358"/>
      <c r="J275" s="358"/>
      <c r="K275" s="360"/>
      <c r="L275" s="108"/>
      <c r="M275" s="104" t="s">
        <v>129</v>
      </c>
      <c r="N275" s="224" t="s">
        <v>783</v>
      </c>
    </row>
    <row r="276" spans="2:14" ht="15.9" customHeight="1">
      <c r="B276" s="424" t="s">
        <v>784</v>
      </c>
      <c r="C276" s="587" t="str">
        <f>IF(COUNTBLANK(C277:C279)&gt;0,"",SUM(C277:E279))</f>
        <v/>
      </c>
      <c r="D276" s="588"/>
      <c r="E276" s="589"/>
      <c r="G276" s="462" t="str">
        <f>IF(AND(C276&lt;&gt;"",L277="",L278="",L279=""),"OK",IF(COUNTBLANK(C277:E279)=9,"",IF(OR(SUM(C277:E279)&lt;&gt;0,C276="",L277&lt;&gt;"",L278&lt;&gt;"",L279&lt;&gt;""),"NG","")))</f>
        <v/>
      </c>
      <c r="H276" s="459" t="str">
        <f>IF(G276="NG",G$410,"")</f>
        <v/>
      </c>
      <c r="I276" s="358"/>
      <c r="J276" s="358"/>
      <c r="K276" s="360"/>
      <c r="N276" s="223" t="s">
        <v>1288</v>
      </c>
    </row>
    <row r="277" spans="2:14" ht="15.9" customHeight="1">
      <c r="B277" s="344" t="s">
        <v>833</v>
      </c>
      <c r="C277" s="593"/>
      <c r="D277" s="594"/>
      <c r="E277" s="595"/>
      <c r="F277" s="386" t="s">
        <v>64</v>
      </c>
      <c r="G277" s="434" t="s">
        <v>785</v>
      </c>
      <c r="H277" s="584"/>
      <c r="I277" s="585"/>
      <c r="J277" s="585"/>
      <c r="K277" s="586"/>
      <c r="L277" s="108" t="str">
        <f>IF(OR(SUM(C277:E279)=0,C277=0,AND(C277&gt;0,H277&lt;&gt;"")),"","?")</f>
        <v/>
      </c>
      <c r="M277" s="104" t="s">
        <v>129</v>
      </c>
      <c r="N277" s="607" t="s">
        <v>1289</v>
      </c>
    </row>
    <row r="278" spans="2:14" ht="15.9" customHeight="1">
      <c r="B278" s="344" t="s">
        <v>834</v>
      </c>
      <c r="C278" s="581"/>
      <c r="D278" s="582"/>
      <c r="E278" s="583"/>
      <c r="F278" s="386" t="s">
        <v>64</v>
      </c>
      <c r="G278" s="434" t="s">
        <v>785</v>
      </c>
      <c r="H278" s="584"/>
      <c r="I278" s="585"/>
      <c r="J278" s="585"/>
      <c r="K278" s="586"/>
      <c r="L278" s="108" t="str">
        <f>IF(OR(SUM(C277:E279)=0,C278=0,AND(C278&gt;0,H278&lt;&gt;"")),"","?")</f>
        <v/>
      </c>
      <c r="N278" s="568"/>
    </row>
    <row r="279" spans="2:14" ht="15.9" customHeight="1">
      <c r="B279" s="344" t="s">
        <v>835</v>
      </c>
      <c r="C279" s="581"/>
      <c r="D279" s="582"/>
      <c r="E279" s="583"/>
      <c r="F279" s="386" t="s">
        <v>64</v>
      </c>
      <c r="G279" s="434" t="s">
        <v>785</v>
      </c>
      <c r="H279" s="584"/>
      <c r="I279" s="585"/>
      <c r="J279" s="585"/>
      <c r="K279" s="586"/>
      <c r="L279" s="108" t="str">
        <f>IF(OR(SUM(C277:E279)=0,C279=0,AND(C279&gt;0,H279&lt;&gt;"")),"","?")</f>
        <v/>
      </c>
      <c r="N279" s="568"/>
    </row>
    <row r="280" spans="2:14" ht="15.9" customHeight="1">
      <c r="B280" s="423" t="s">
        <v>786</v>
      </c>
      <c r="C280" s="587" t="str">
        <f>IF(COUNTBLANK(C281)&gt;0,"",SUM(C281:E281))</f>
        <v/>
      </c>
      <c r="D280" s="588"/>
      <c r="E280" s="589"/>
      <c r="F280" s="358"/>
      <c r="G280" s="462" t="str">
        <f>IF(C280&lt;&gt;"","OK",IF(COUNTBLANK(C281:C281)=1,"",IF(OR(SUM(C281:C281)&lt;&gt;0,C280=""),"NG","")))</f>
        <v/>
      </c>
      <c r="H280" s="358"/>
      <c r="I280" s="358"/>
      <c r="J280" s="358"/>
      <c r="K280" s="360"/>
    </row>
    <row r="281" spans="2:14" ht="27.9" customHeight="1">
      <c r="B281" s="411" t="s">
        <v>787</v>
      </c>
      <c r="C281" s="593"/>
      <c r="D281" s="594"/>
      <c r="E281" s="595"/>
      <c r="F281" s="386" t="s">
        <v>64</v>
      </c>
      <c r="G281" s="409"/>
      <c r="H281" s="409"/>
      <c r="I281" s="409"/>
      <c r="J281" s="409"/>
      <c r="K281" s="465"/>
      <c r="M281" s="104" t="s">
        <v>129</v>
      </c>
      <c r="N281" s="224" t="s">
        <v>788</v>
      </c>
    </row>
    <row r="282" spans="2:14" ht="27.9" customHeight="1">
      <c r="B282" s="424" t="s">
        <v>1339</v>
      </c>
      <c r="C282" s="599" t="str">
        <f>IF(COUNTBLANK(C283:C284)&gt;0,"",SUM(C283:E284))</f>
        <v/>
      </c>
      <c r="D282" s="600"/>
      <c r="E282" s="601"/>
      <c r="F282" s="409"/>
      <c r="G282" s="466" t="str">
        <f>IF(AND(C282&lt;&gt;"",L283="",L284=""),"OK",IF(COUNTBLANK(C283:E284)=6,"",IF(OR(SUM(C283:E284)&lt;&gt;0,C282="",L283&lt;&gt;"",L284&lt;&gt;""),"NG","")))</f>
        <v/>
      </c>
      <c r="H282" s="459" t="str">
        <f>IF(G282="NG",G$410,"")</f>
        <v/>
      </c>
      <c r="I282" s="409"/>
      <c r="J282" s="409"/>
      <c r="K282" s="465"/>
      <c r="N282" s="223" t="s">
        <v>1340</v>
      </c>
    </row>
    <row r="283" spans="2:14" ht="15.9" customHeight="1">
      <c r="B283" s="344" t="s">
        <v>192</v>
      </c>
      <c r="C283" s="593"/>
      <c r="D283" s="594"/>
      <c r="E283" s="595"/>
      <c r="F283" s="386" t="s">
        <v>64</v>
      </c>
      <c r="G283" s="434" t="s">
        <v>768</v>
      </c>
      <c r="H283" s="584"/>
      <c r="I283" s="585"/>
      <c r="J283" s="585"/>
      <c r="K283" s="586"/>
      <c r="L283" s="108" t="str">
        <f>IF(OR(SUM(C283:E284)=0,C283=0,AND(C283&gt;0,H283&lt;&gt;"")),"","?")</f>
        <v/>
      </c>
      <c r="M283" s="104" t="s">
        <v>129</v>
      </c>
      <c r="N283" s="224" t="s">
        <v>1341</v>
      </c>
    </row>
    <row r="284" spans="2:14" ht="27.9" customHeight="1">
      <c r="B284" s="411" t="s">
        <v>767</v>
      </c>
      <c r="C284" s="581"/>
      <c r="D284" s="582"/>
      <c r="E284" s="583"/>
      <c r="F284" s="386" t="s">
        <v>64</v>
      </c>
      <c r="G284" s="434" t="s">
        <v>768</v>
      </c>
      <c r="H284" s="584"/>
      <c r="I284" s="585"/>
      <c r="J284" s="585"/>
      <c r="K284" s="586"/>
      <c r="L284" s="108" t="str">
        <f>IF(OR(SUM(C283:E284)=0,C284=0,AND(C284&gt;0,H284&lt;&gt;"")),"","?")</f>
        <v/>
      </c>
      <c r="M284" s="104" t="s">
        <v>129</v>
      </c>
      <c r="N284" s="224" t="s">
        <v>1342</v>
      </c>
    </row>
    <row r="285" spans="2:14" ht="27.9" customHeight="1">
      <c r="B285" s="424" t="s">
        <v>789</v>
      </c>
      <c r="C285" s="599" t="str">
        <f>IF(COUNTBLANK(C286:C287)&gt;0,"",SUM(C286:E287))</f>
        <v/>
      </c>
      <c r="D285" s="600"/>
      <c r="E285" s="601"/>
      <c r="F285" s="409"/>
      <c r="G285" s="466" t="str">
        <f>IF(AND(C285&lt;&gt;"",L286="",L287=""),"OK",IF(COUNTBLANK(C286:E287)=6,"",IF(OR(SUM(C286:E287)&lt;&gt;0,C285="",L286&lt;&gt;"",L287&lt;&gt;""),"NG","")))</f>
        <v/>
      </c>
      <c r="H285" s="459" t="str">
        <f>IF(G285="NG",G$410,"")</f>
        <v/>
      </c>
      <c r="I285" s="409"/>
      <c r="J285" s="409"/>
      <c r="K285" s="465"/>
      <c r="N285" s="223" t="s">
        <v>1290</v>
      </c>
    </row>
    <row r="286" spans="2:14" ht="23.25" customHeight="1">
      <c r="B286" s="344" t="s">
        <v>192</v>
      </c>
      <c r="C286" s="593"/>
      <c r="D286" s="594"/>
      <c r="E286" s="595"/>
      <c r="F286" s="386" t="s">
        <v>64</v>
      </c>
      <c r="G286" s="434" t="s">
        <v>768</v>
      </c>
      <c r="H286" s="584"/>
      <c r="I286" s="585"/>
      <c r="J286" s="585"/>
      <c r="K286" s="586"/>
      <c r="L286" s="108" t="str">
        <f>IF(OR(SUM(C286:E287)=0,C286=0,AND(C286&gt;0,H286&lt;&gt;"")),"","?")</f>
        <v/>
      </c>
      <c r="M286" s="104" t="s">
        <v>129</v>
      </c>
      <c r="N286" s="224" t="s">
        <v>1343</v>
      </c>
    </row>
    <row r="287" spans="2:14" ht="27" customHeight="1" thickBot="1">
      <c r="B287" s="395" t="s">
        <v>767</v>
      </c>
      <c r="C287" s="642"/>
      <c r="D287" s="643"/>
      <c r="E287" s="644"/>
      <c r="F287" s="397" t="s">
        <v>64</v>
      </c>
      <c r="G287" s="439" t="s">
        <v>768</v>
      </c>
      <c r="H287" s="608"/>
      <c r="I287" s="609"/>
      <c r="J287" s="609"/>
      <c r="K287" s="610"/>
      <c r="L287" s="108" t="str">
        <f>IF(OR(SUM(C286:E287)=0,C287=0,AND(C287&gt;0,H287&lt;&gt;"")),"","?")</f>
        <v/>
      </c>
      <c r="M287" s="104" t="s">
        <v>129</v>
      </c>
      <c r="N287" s="224" t="s">
        <v>1291</v>
      </c>
    </row>
    <row r="290" spans="2:2" ht="15.9" customHeight="1"/>
    <row r="291" spans="2:2" ht="15.9" customHeight="1"/>
    <row r="292" spans="2:2" ht="15.9" customHeight="1">
      <c r="B292" s="257"/>
    </row>
    <row r="293" spans="2:2" ht="15.9" customHeight="1"/>
    <row r="294" spans="2:2" ht="15.9" customHeight="1"/>
    <row r="295" spans="2:2" ht="15.9" customHeight="1">
      <c r="B295" s="257"/>
    </row>
    <row r="296" spans="2:2" ht="15.9" customHeight="1"/>
    <row r="297" spans="2:2" ht="15.9" customHeight="1"/>
    <row r="298" spans="2:2" ht="15.9" customHeight="1"/>
    <row r="299" spans="2:2" ht="18" customHeight="1">
      <c r="B299" s="257"/>
    </row>
    <row r="303" spans="2:2" ht="18" customHeight="1">
      <c r="B303" s="467" t="s">
        <v>1176</v>
      </c>
    </row>
    <row r="305" spans="2:14" ht="18" customHeight="1">
      <c r="B305" s="257" t="s">
        <v>162</v>
      </c>
    </row>
    <row r="306" spans="2:14" ht="18" customHeight="1">
      <c r="B306" s="257" t="s">
        <v>1270</v>
      </c>
    </row>
    <row r="307" spans="2:14" ht="18" customHeight="1">
      <c r="B307" s="257" t="s">
        <v>1271</v>
      </c>
    </row>
    <row r="308" spans="2:14" ht="18" customHeight="1">
      <c r="B308" s="257" t="s">
        <v>1272</v>
      </c>
    </row>
    <row r="309" spans="2:14" ht="18" customHeight="1">
      <c r="B309" s="257" t="s">
        <v>1273</v>
      </c>
    </row>
    <row r="310" spans="2:14" ht="18" customHeight="1">
      <c r="B310" s="257" t="s">
        <v>1292</v>
      </c>
    </row>
    <row r="312" spans="2:14" ht="15.9" customHeight="1" thickBot="1">
      <c r="B312" s="257" t="s">
        <v>1177</v>
      </c>
      <c r="K312" s="613">
        <v>8</v>
      </c>
      <c r="L312" s="613"/>
    </row>
    <row r="313" spans="2:14" ht="15.9" customHeight="1" thickBot="1">
      <c r="B313" s="313" t="s">
        <v>1</v>
      </c>
      <c r="C313" s="314" t="s">
        <v>2</v>
      </c>
      <c r="D313" s="314"/>
      <c r="E313" s="314"/>
      <c r="F313" s="315"/>
      <c r="G313" s="315"/>
      <c r="H313" s="315"/>
      <c r="I313" s="315"/>
      <c r="J313" s="315"/>
      <c r="K313" s="316"/>
    </row>
    <row r="314" spans="2:14" ht="25.5" customHeight="1">
      <c r="B314" s="468" t="s">
        <v>163</v>
      </c>
      <c r="C314" s="590" t="str">
        <f>IF(COUNTBLANK(C315:C322)&gt;0,"",SUM(C315:E322))</f>
        <v/>
      </c>
      <c r="D314" s="591"/>
      <c r="E314" s="592"/>
      <c r="F314" s="376"/>
      <c r="G314" s="438" t="str">
        <f>IF(AND(C314&lt;&gt;"",L321="",L322=""),"OK",IF(COUNTBLANK(C315:E322)=24,"",IF(OR(SUM(C315:E322)&lt;&gt;0,C314="",L321&lt;&gt;"",L322&lt;&gt;""),"NG","")))</f>
        <v/>
      </c>
      <c r="H314" s="417" t="str">
        <f>IF(G314="NG",G$410,"")</f>
        <v/>
      </c>
      <c r="I314" s="376"/>
      <c r="J314" s="376"/>
      <c r="K314" s="385"/>
      <c r="N314" s="293" t="s">
        <v>1781</v>
      </c>
    </row>
    <row r="315" spans="2:14" ht="33" customHeight="1">
      <c r="B315" s="442" t="s">
        <v>164</v>
      </c>
      <c r="C315" s="593"/>
      <c r="D315" s="594"/>
      <c r="E315" s="595"/>
      <c r="F315" s="420" t="s">
        <v>64</v>
      </c>
      <c r="G315" s="358"/>
      <c r="H315" s="358"/>
      <c r="I315" s="358"/>
      <c r="J315" s="358"/>
      <c r="K315" s="360"/>
      <c r="M315" s="104" t="s">
        <v>129</v>
      </c>
      <c r="N315" s="229" t="s">
        <v>1376</v>
      </c>
    </row>
    <row r="316" spans="2:14" ht="15.9" customHeight="1">
      <c r="B316" s="422" t="s">
        <v>165</v>
      </c>
      <c r="C316" s="581"/>
      <c r="D316" s="582"/>
      <c r="E316" s="583"/>
      <c r="F316" s="386" t="s">
        <v>64</v>
      </c>
      <c r="G316" s="358"/>
      <c r="H316" s="358"/>
      <c r="I316" s="358"/>
      <c r="J316" s="358"/>
      <c r="K316" s="360"/>
      <c r="M316" s="104" t="s">
        <v>129</v>
      </c>
      <c r="N316" s="229" t="s">
        <v>170</v>
      </c>
    </row>
    <row r="317" spans="2:14" ht="15.9" customHeight="1">
      <c r="B317" s="422" t="s">
        <v>166</v>
      </c>
      <c r="C317" s="581"/>
      <c r="D317" s="582"/>
      <c r="E317" s="583"/>
      <c r="F317" s="386" t="s">
        <v>64</v>
      </c>
      <c r="G317" s="358"/>
      <c r="H317" s="358"/>
      <c r="I317" s="358"/>
      <c r="J317" s="358"/>
      <c r="K317" s="360"/>
      <c r="M317" s="104" t="s">
        <v>129</v>
      </c>
      <c r="N317" s="229" t="s">
        <v>172</v>
      </c>
    </row>
    <row r="318" spans="2:14" ht="15.9" customHeight="1">
      <c r="B318" s="422" t="s">
        <v>167</v>
      </c>
      <c r="C318" s="581"/>
      <c r="D318" s="582"/>
      <c r="E318" s="583"/>
      <c r="F318" s="386" t="s">
        <v>64</v>
      </c>
      <c r="G318" s="358"/>
      <c r="H318" s="358"/>
      <c r="I318" s="358"/>
      <c r="J318" s="358"/>
      <c r="K318" s="360"/>
      <c r="M318" s="104" t="s">
        <v>129</v>
      </c>
      <c r="N318" s="229" t="s">
        <v>1777</v>
      </c>
    </row>
    <row r="319" spans="2:14" ht="15.9" customHeight="1">
      <c r="B319" s="422" t="s">
        <v>168</v>
      </c>
      <c r="C319" s="581"/>
      <c r="D319" s="582"/>
      <c r="E319" s="583"/>
      <c r="F319" s="386" t="s">
        <v>64</v>
      </c>
      <c r="G319" s="358"/>
      <c r="H319" s="358"/>
      <c r="I319" s="358"/>
      <c r="J319" s="358"/>
      <c r="K319" s="360"/>
      <c r="M319" s="104" t="s">
        <v>129</v>
      </c>
      <c r="N319" s="229" t="s">
        <v>171</v>
      </c>
    </row>
    <row r="320" spans="2:14" ht="15.9" customHeight="1">
      <c r="B320" s="469" t="s">
        <v>169</v>
      </c>
      <c r="C320" s="581"/>
      <c r="D320" s="582"/>
      <c r="E320" s="583"/>
      <c r="F320" s="386" t="s">
        <v>64</v>
      </c>
      <c r="G320" s="358"/>
      <c r="H320" s="358"/>
      <c r="I320" s="358"/>
      <c r="J320" s="358"/>
      <c r="K320" s="360"/>
      <c r="M320" s="104" t="s">
        <v>129</v>
      </c>
      <c r="N320" s="229" t="s">
        <v>831</v>
      </c>
    </row>
    <row r="321" spans="2:14" ht="15.9" customHeight="1">
      <c r="B321" s="423" t="s">
        <v>173</v>
      </c>
      <c r="C321" s="581"/>
      <c r="D321" s="582"/>
      <c r="E321" s="583"/>
      <c r="F321" s="386" t="s">
        <v>64</v>
      </c>
      <c r="G321" s="434" t="s">
        <v>65</v>
      </c>
      <c r="H321" s="584"/>
      <c r="I321" s="585"/>
      <c r="J321" s="585"/>
      <c r="K321" s="586"/>
      <c r="L321" s="108" t="str">
        <f>IF(OR(SUM(C315:E322)=0,C321=0,AND(C321&gt;0,H321&lt;&gt;"")),"","?")</f>
        <v/>
      </c>
      <c r="M321" s="104" t="s">
        <v>129</v>
      </c>
      <c r="N321" s="612" t="s">
        <v>1293</v>
      </c>
    </row>
    <row r="322" spans="2:14" ht="15.9" customHeight="1">
      <c r="B322" s="435" t="s">
        <v>174</v>
      </c>
      <c r="C322" s="631"/>
      <c r="D322" s="632"/>
      <c r="E322" s="633"/>
      <c r="F322" s="445" t="s">
        <v>64</v>
      </c>
      <c r="G322" s="437" t="s">
        <v>65</v>
      </c>
      <c r="H322" s="616"/>
      <c r="I322" s="617"/>
      <c r="J322" s="617"/>
      <c r="K322" s="618"/>
      <c r="L322" s="108" t="str">
        <f>IF(OR(SUM(C315:E322)=0,C322=0,AND(C322&gt;0,H322&lt;&gt;"")),"","?")</f>
        <v/>
      </c>
      <c r="N322" s="566"/>
    </row>
    <row r="323" spans="2:14" ht="15.9" customHeight="1">
      <c r="B323" s="470" t="s">
        <v>175</v>
      </c>
      <c r="C323" s="630" t="str">
        <f>IF(COUNTBLANK(C324:C326)&gt;0,"",SUM(C324:E326))</f>
        <v/>
      </c>
      <c r="D323" s="626"/>
      <c r="E323" s="627"/>
      <c r="G323" s="438" t="str">
        <f>IF(AND(C323&lt;&gt;"",L325="",L326=""),"OK",IF(COUNTBLANK(C324:E326)=9,"",IF(OR(SUM(C324:E326)&lt;&gt;0,C323="",L325&lt;&gt;"",L326&lt;&gt;""),"NG","")))</f>
        <v/>
      </c>
      <c r="H323" s="443" t="str">
        <f>IF(G323="NG",G$410,"")</f>
        <v/>
      </c>
      <c r="K323" s="444"/>
      <c r="N323" s="293" t="s">
        <v>1782</v>
      </c>
    </row>
    <row r="324" spans="2:14" ht="27.9" customHeight="1">
      <c r="B324" s="442" t="s">
        <v>176</v>
      </c>
      <c r="C324" s="593"/>
      <c r="D324" s="594"/>
      <c r="E324" s="595"/>
      <c r="F324" s="386" t="s">
        <v>64</v>
      </c>
      <c r="G324" s="358"/>
      <c r="H324" s="358"/>
      <c r="I324" s="358"/>
      <c r="J324" s="358"/>
      <c r="K324" s="360"/>
      <c r="M324" s="104" t="s">
        <v>129</v>
      </c>
      <c r="N324" s="229" t="s">
        <v>177</v>
      </c>
    </row>
    <row r="325" spans="2:14" ht="15.9" customHeight="1">
      <c r="B325" s="423" t="s">
        <v>178</v>
      </c>
      <c r="C325" s="581"/>
      <c r="D325" s="582"/>
      <c r="E325" s="583"/>
      <c r="F325" s="386" t="s">
        <v>64</v>
      </c>
      <c r="G325" s="434" t="s">
        <v>65</v>
      </c>
      <c r="H325" s="584"/>
      <c r="I325" s="585"/>
      <c r="J325" s="585"/>
      <c r="K325" s="586"/>
      <c r="L325" s="108" t="str">
        <f>IF(OR(SUM(C324:E326)=0,C325=0,AND(C325&gt;0,H325&lt;&gt;"")),"","?")</f>
        <v/>
      </c>
      <c r="M325" s="104" t="s">
        <v>129</v>
      </c>
      <c r="N325" s="612" t="s">
        <v>1309</v>
      </c>
    </row>
    <row r="326" spans="2:14" ht="15.9" customHeight="1">
      <c r="B326" s="435" t="s">
        <v>179</v>
      </c>
      <c r="C326" s="631"/>
      <c r="D326" s="632"/>
      <c r="E326" s="633"/>
      <c r="F326" s="445" t="s">
        <v>64</v>
      </c>
      <c r="G326" s="437" t="s">
        <v>65</v>
      </c>
      <c r="H326" s="584"/>
      <c r="I326" s="585"/>
      <c r="J326" s="585"/>
      <c r="K326" s="586"/>
      <c r="L326" s="108" t="str">
        <f>IF(OR(SUM(C324:E326)=0,C326=0,AND(C326&gt;0,H326&lt;&gt;"")),"","?")</f>
        <v/>
      </c>
      <c r="N326" s="566"/>
    </row>
    <row r="327" spans="2:14" ht="30" customHeight="1">
      <c r="B327" s="470" t="s">
        <v>180</v>
      </c>
      <c r="C327" s="630" t="str">
        <f>IF(COUNTBLANK(C328:C336)&gt;0,"",SUM(C328:E336))</f>
        <v/>
      </c>
      <c r="D327" s="626"/>
      <c r="E327" s="627"/>
      <c r="F327" s="409"/>
      <c r="G327" s="438" t="str">
        <f>IF(AND(C327&lt;&gt;"",L328="",L335="",L336="",ck!T29="OK"),"OK",IF(COUNTBLANK(C328:E336)=27,"",IF(OR(SUM(C328:E336)&lt;&gt;0,C327="",L328&lt;&gt;"",L335&lt;&gt;"",L336&lt;&gt;""),"NG","")))</f>
        <v/>
      </c>
      <c r="H327" s="443" t="str">
        <f>IF(G327="NG",G$410,"")</f>
        <v/>
      </c>
      <c r="I327" s="409"/>
      <c r="J327" s="409"/>
      <c r="K327" s="465"/>
      <c r="N327" s="293" t="s">
        <v>1783</v>
      </c>
    </row>
    <row r="328" spans="2:14" ht="39.9" customHeight="1">
      <c r="B328" s="411" t="s">
        <v>181</v>
      </c>
      <c r="C328" s="593"/>
      <c r="D328" s="594"/>
      <c r="E328" s="595"/>
      <c r="F328" s="386" t="s">
        <v>64</v>
      </c>
      <c r="G328" s="471" t="s">
        <v>493</v>
      </c>
      <c r="H328" s="472"/>
      <c r="I328" s="757" t="s">
        <v>492</v>
      </c>
      <c r="J328" s="758"/>
      <c r="K328" s="473"/>
      <c r="L328" s="108" t="str">
        <f>IF(OR(SUM(C328:E336)=0,C328&lt;&gt;0,AND(C328=0,H328="無"),AND(C328=0,H328="有",K328&lt;&gt;"")),"","?")</f>
        <v/>
      </c>
      <c r="M328" s="104" t="s">
        <v>129</v>
      </c>
      <c r="N328" s="224" t="s">
        <v>757</v>
      </c>
    </row>
    <row r="329" spans="2:14" ht="17.100000000000001" customHeight="1">
      <c r="B329" s="421" t="s">
        <v>182</v>
      </c>
      <c r="C329" s="581"/>
      <c r="D329" s="582"/>
      <c r="E329" s="583"/>
      <c r="F329" s="386" t="s">
        <v>64</v>
      </c>
      <c r="G329" s="358"/>
      <c r="H329" s="358"/>
      <c r="I329" s="358"/>
      <c r="J329" s="358"/>
      <c r="K329" s="360"/>
      <c r="M329" s="104" t="s">
        <v>129</v>
      </c>
      <c r="N329" s="224" t="s">
        <v>188</v>
      </c>
    </row>
    <row r="330" spans="2:14" ht="17.100000000000001" customHeight="1">
      <c r="B330" s="421" t="s">
        <v>183</v>
      </c>
      <c r="C330" s="581"/>
      <c r="D330" s="582"/>
      <c r="E330" s="583"/>
      <c r="F330" s="386" t="s">
        <v>64</v>
      </c>
      <c r="G330" s="358"/>
      <c r="H330" s="358"/>
      <c r="I330" s="358"/>
      <c r="J330" s="358"/>
      <c r="K330" s="360"/>
      <c r="M330" s="104" t="s">
        <v>129</v>
      </c>
      <c r="N330" s="224" t="s">
        <v>186</v>
      </c>
    </row>
    <row r="331" spans="2:14" ht="17.100000000000001" customHeight="1">
      <c r="B331" s="421" t="s">
        <v>184</v>
      </c>
      <c r="C331" s="581"/>
      <c r="D331" s="582"/>
      <c r="E331" s="583"/>
      <c r="F331" s="386" t="s">
        <v>64</v>
      </c>
      <c r="G331" s="358"/>
      <c r="H331" s="358"/>
      <c r="I331" s="358"/>
      <c r="J331" s="358"/>
      <c r="K331" s="360"/>
      <c r="M331" s="104" t="s">
        <v>129</v>
      </c>
      <c r="N331" s="224" t="s">
        <v>187</v>
      </c>
    </row>
    <row r="332" spans="2:14" ht="17.100000000000001" customHeight="1">
      <c r="B332" s="421" t="s">
        <v>185</v>
      </c>
      <c r="C332" s="581"/>
      <c r="D332" s="582"/>
      <c r="E332" s="583"/>
      <c r="F332" s="386" t="s">
        <v>64</v>
      </c>
      <c r="G332" s="358"/>
      <c r="H332" s="358"/>
      <c r="I332" s="358"/>
      <c r="J332" s="358"/>
      <c r="K332" s="360"/>
      <c r="M332" s="104" t="s">
        <v>129</v>
      </c>
      <c r="N332" s="224" t="s">
        <v>189</v>
      </c>
    </row>
    <row r="333" spans="2:14" ht="30" customHeight="1">
      <c r="B333" s="474" t="s">
        <v>214</v>
      </c>
      <c r="C333" s="581"/>
      <c r="D333" s="582"/>
      <c r="E333" s="583"/>
      <c r="F333" s="386" t="s">
        <v>64</v>
      </c>
      <c r="G333" s="358"/>
      <c r="H333" s="358"/>
      <c r="I333" s="358"/>
      <c r="J333" s="358"/>
      <c r="K333" s="360"/>
      <c r="M333" s="104" t="s">
        <v>129</v>
      </c>
      <c r="N333" s="229" t="s">
        <v>758</v>
      </c>
    </row>
    <row r="334" spans="2:14" ht="30" customHeight="1">
      <c r="B334" s="422" t="s">
        <v>215</v>
      </c>
      <c r="C334" s="581"/>
      <c r="D334" s="582"/>
      <c r="E334" s="583"/>
      <c r="F334" s="386" t="s">
        <v>64</v>
      </c>
      <c r="G334" s="358"/>
      <c r="H334" s="358"/>
      <c r="I334" s="358"/>
      <c r="J334" s="358"/>
      <c r="K334" s="360"/>
      <c r="M334" s="104" t="s">
        <v>129</v>
      </c>
      <c r="N334" s="224" t="s">
        <v>190</v>
      </c>
    </row>
    <row r="335" spans="2:14" ht="18" customHeight="1">
      <c r="B335" s="423" t="s">
        <v>216</v>
      </c>
      <c r="C335" s="581"/>
      <c r="D335" s="582"/>
      <c r="E335" s="583"/>
      <c r="F335" s="386" t="s">
        <v>64</v>
      </c>
      <c r="G335" s="434" t="s">
        <v>65</v>
      </c>
      <c r="H335" s="584"/>
      <c r="I335" s="585"/>
      <c r="J335" s="585"/>
      <c r="K335" s="586"/>
      <c r="L335" s="108" t="str">
        <f>IF(OR(SUM(C328:E336)=0,C335=0,AND(C335&gt;0,H335&lt;&gt;"")),"","?")</f>
        <v/>
      </c>
      <c r="M335" s="104" t="s">
        <v>129</v>
      </c>
      <c r="N335" s="611" t="s">
        <v>1294</v>
      </c>
    </row>
    <row r="336" spans="2:14" ht="18" customHeight="1">
      <c r="B336" s="475" t="s">
        <v>217</v>
      </c>
      <c r="C336" s="631"/>
      <c r="D336" s="632"/>
      <c r="E336" s="633"/>
      <c r="F336" s="445" t="s">
        <v>64</v>
      </c>
      <c r="G336" s="437" t="s">
        <v>65</v>
      </c>
      <c r="H336" s="584"/>
      <c r="I336" s="585"/>
      <c r="J336" s="585"/>
      <c r="K336" s="586"/>
      <c r="L336" s="108" t="str">
        <f>IF(OR(SUM(C328:E336)=0,C336=0,AND(C336&gt;0,H336&lt;&gt;"")),"","?")</f>
        <v/>
      </c>
      <c r="N336" s="568"/>
    </row>
    <row r="337" spans="2:14" ht="17.100000000000001" customHeight="1">
      <c r="B337" s="318" t="s">
        <v>191</v>
      </c>
      <c r="C337" s="630" t="str">
        <f>IF(COUNTBLANK(C338:C342)&gt;0,"",SUM(C338:E342))</f>
        <v/>
      </c>
      <c r="D337" s="626"/>
      <c r="E337" s="627"/>
      <c r="F337" s="348"/>
      <c r="G337" s="417" t="str">
        <f>IF(ck!R44="NG",G451,"")</f>
        <v/>
      </c>
      <c r="H337" s="417"/>
      <c r="I337" s="348"/>
      <c r="J337" s="348"/>
      <c r="K337" s="349"/>
    </row>
    <row r="338" spans="2:14" ht="17.100000000000001" customHeight="1">
      <c r="B338" s="476" t="s">
        <v>193</v>
      </c>
      <c r="C338" s="599" t="str">
        <f>IF(ck!AB47="","",ck!AB47)</f>
        <v/>
      </c>
      <c r="D338" s="600"/>
      <c r="E338" s="601"/>
      <c r="F338" s="358"/>
      <c r="G338" s="358" t="s">
        <v>1296</v>
      </c>
      <c r="H338" s="358"/>
      <c r="I338" s="358"/>
      <c r="J338" s="358"/>
      <c r="K338" s="360"/>
      <c r="N338" s="607" t="s">
        <v>1295</v>
      </c>
    </row>
    <row r="339" spans="2:14" ht="17.100000000000001" customHeight="1">
      <c r="B339" s="476" t="s">
        <v>194</v>
      </c>
      <c r="C339" s="587" t="str">
        <f>IF(ck!AB48="","",ck!AB48)</f>
        <v/>
      </c>
      <c r="D339" s="588"/>
      <c r="E339" s="589"/>
      <c r="F339" s="358"/>
      <c r="G339" s="358" t="s">
        <v>1296</v>
      </c>
      <c r="H339" s="358"/>
      <c r="I339" s="358"/>
      <c r="J339" s="358"/>
      <c r="K339" s="360"/>
      <c r="N339" s="568"/>
    </row>
    <row r="340" spans="2:14" ht="17.100000000000001" customHeight="1">
      <c r="B340" s="476" t="s">
        <v>195</v>
      </c>
      <c r="C340" s="587" t="str">
        <f>IF(ck!AB49="","",ck!AB49)</f>
        <v/>
      </c>
      <c r="D340" s="588"/>
      <c r="E340" s="589"/>
      <c r="F340" s="358"/>
      <c r="G340" s="358" t="s">
        <v>1296</v>
      </c>
      <c r="H340" s="358"/>
      <c r="I340" s="358"/>
      <c r="J340" s="358"/>
      <c r="K340" s="360"/>
      <c r="N340" s="568"/>
    </row>
    <row r="341" spans="2:14" ht="17.100000000000001" customHeight="1">
      <c r="B341" s="476" t="s">
        <v>196</v>
      </c>
      <c r="C341" s="587" t="str">
        <f>IF(ck!AB53="","",ck!AB53)</f>
        <v/>
      </c>
      <c r="D341" s="588"/>
      <c r="E341" s="589"/>
      <c r="F341" s="358"/>
      <c r="G341" s="358" t="s">
        <v>1296</v>
      </c>
      <c r="H341" s="358"/>
      <c r="I341" s="358"/>
      <c r="J341" s="358"/>
      <c r="K341" s="360"/>
      <c r="N341" s="568"/>
    </row>
    <row r="342" spans="2:14" ht="18" customHeight="1">
      <c r="B342" s="477" t="s">
        <v>197</v>
      </c>
      <c r="C342" s="631"/>
      <c r="D342" s="632"/>
      <c r="E342" s="633"/>
      <c r="F342" s="445" t="s">
        <v>64</v>
      </c>
      <c r="G342" s="353"/>
      <c r="H342" s="353"/>
      <c r="I342" s="353"/>
      <c r="J342" s="353"/>
      <c r="K342" s="478"/>
      <c r="M342" s="104" t="s">
        <v>129</v>
      </c>
      <c r="N342" s="224" t="s">
        <v>1316</v>
      </c>
    </row>
    <row r="343" spans="2:14" ht="37.5" customHeight="1">
      <c r="B343" s="318" t="s">
        <v>198</v>
      </c>
      <c r="C343" s="630" t="str">
        <f>IF(COUNTBLANK(C344:C349)&gt;0,"",SUM(C344:E349))</f>
        <v/>
      </c>
      <c r="D343" s="626"/>
      <c r="E343" s="627"/>
      <c r="F343" s="340"/>
      <c r="G343" s="438" t="str">
        <f>IF(AND(C343&lt;&gt;"",L348="",L349=""),"OK",IF(COUNTBLANK(C344:E349)=18,"",IF(OR(SUM(C344:E349)&lt;&gt;0,C343="",L348&lt;&gt;"",L349&lt;&gt;""),"NG","")))</f>
        <v/>
      </c>
      <c r="H343" s="417" t="str">
        <f>IF(G343="NG",G$410,"")</f>
        <v/>
      </c>
      <c r="I343" s="340"/>
      <c r="J343" s="340"/>
      <c r="K343" s="479"/>
      <c r="N343" s="293" t="s">
        <v>1784</v>
      </c>
    </row>
    <row r="344" spans="2:14" ht="27.9" customHeight="1">
      <c r="B344" s="411" t="s">
        <v>199</v>
      </c>
      <c r="C344" s="593"/>
      <c r="D344" s="594"/>
      <c r="E344" s="595"/>
      <c r="F344" s="386" t="s">
        <v>64</v>
      </c>
      <c r="G344" s="358"/>
      <c r="H344" s="358"/>
      <c r="I344" s="358"/>
      <c r="J344" s="358"/>
      <c r="K344" s="360"/>
      <c r="M344" s="104" t="s">
        <v>129</v>
      </c>
      <c r="N344" s="229" t="s">
        <v>1393</v>
      </c>
    </row>
    <row r="345" spans="2:14" ht="27.9" customHeight="1">
      <c r="B345" s="421" t="s">
        <v>200</v>
      </c>
      <c r="C345" s="581"/>
      <c r="D345" s="582"/>
      <c r="E345" s="583"/>
      <c r="F345" s="386" t="s">
        <v>64</v>
      </c>
      <c r="G345" s="358"/>
      <c r="H345" s="358"/>
      <c r="I345" s="358"/>
      <c r="J345" s="358"/>
      <c r="K345" s="360"/>
      <c r="M345" s="104" t="s">
        <v>129</v>
      </c>
      <c r="N345" s="229" t="s">
        <v>1394</v>
      </c>
    </row>
    <row r="346" spans="2:14" ht="27.9" customHeight="1">
      <c r="B346" s="422" t="s">
        <v>201</v>
      </c>
      <c r="C346" s="581"/>
      <c r="D346" s="582"/>
      <c r="E346" s="583"/>
      <c r="F346" s="386" t="s">
        <v>64</v>
      </c>
      <c r="G346" s="358"/>
      <c r="H346" s="358"/>
      <c r="I346" s="358"/>
      <c r="J346" s="358"/>
      <c r="K346" s="360"/>
      <c r="M346" s="104" t="s">
        <v>129</v>
      </c>
      <c r="N346" s="229" t="s">
        <v>1395</v>
      </c>
    </row>
    <row r="347" spans="2:14" ht="34.5" customHeight="1">
      <c r="B347" s="422" t="s">
        <v>206</v>
      </c>
      <c r="C347" s="581"/>
      <c r="D347" s="582"/>
      <c r="E347" s="583"/>
      <c r="F347" s="386" t="s">
        <v>64</v>
      </c>
      <c r="G347" s="358"/>
      <c r="H347" s="358"/>
      <c r="I347" s="358"/>
      <c r="J347" s="358"/>
      <c r="K347" s="360"/>
      <c r="M347" s="104" t="s">
        <v>129</v>
      </c>
      <c r="N347" s="229" t="s">
        <v>1396</v>
      </c>
    </row>
    <row r="348" spans="2:14" ht="18" customHeight="1">
      <c r="B348" s="423" t="s">
        <v>204</v>
      </c>
      <c r="C348" s="581"/>
      <c r="D348" s="582"/>
      <c r="E348" s="583"/>
      <c r="F348" s="386" t="s">
        <v>64</v>
      </c>
      <c r="G348" s="434" t="s">
        <v>65</v>
      </c>
      <c r="H348" s="584"/>
      <c r="I348" s="585"/>
      <c r="J348" s="585"/>
      <c r="K348" s="586"/>
      <c r="L348" s="108" t="str">
        <f>IF(OR(SUM(C344:E349)=0,C348=0,AND(C348&gt;0,H348&lt;&gt;"")),"","?")</f>
        <v/>
      </c>
      <c r="M348" s="104" t="s">
        <v>129</v>
      </c>
      <c r="N348" s="612" t="s">
        <v>1397</v>
      </c>
    </row>
    <row r="349" spans="2:14" ht="18" customHeight="1" thickBot="1">
      <c r="B349" s="425" t="s">
        <v>205</v>
      </c>
      <c r="C349" s="642"/>
      <c r="D349" s="643"/>
      <c r="E349" s="644"/>
      <c r="F349" s="397" t="s">
        <v>64</v>
      </c>
      <c r="G349" s="439" t="s">
        <v>65</v>
      </c>
      <c r="H349" s="608"/>
      <c r="I349" s="609"/>
      <c r="J349" s="609"/>
      <c r="K349" s="610"/>
      <c r="L349" s="108" t="str">
        <f>IF(OR(SUM(C344:E349)=0,C349=0,AND(C349&gt;0,H349&lt;&gt;"")),"","?")</f>
        <v/>
      </c>
      <c r="N349" s="566"/>
    </row>
    <row r="354" spans="2:14" ht="18" customHeight="1" thickBot="1">
      <c r="B354" s="257" t="s">
        <v>1177</v>
      </c>
      <c r="K354" s="613">
        <v>9</v>
      </c>
      <c r="L354" s="613"/>
    </row>
    <row r="355" spans="2:14" ht="18" customHeight="1" thickBot="1">
      <c r="B355" s="313" t="s">
        <v>1</v>
      </c>
      <c r="C355" s="314" t="s">
        <v>2</v>
      </c>
      <c r="D355" s="314"/>
      <c r="E355" s="314"/>
      <c r="F355" s="315"/>
      <c r="G355" s="315"/>
      <c r="H355" s="315"/>
      <c r="I355" s="315"/>
      <c r="J355" s="315"/>
      <c r="K355" s="316"/>
    </row>
    <row r="356" spans="2:14" ht="17.100000000000001" customHeight="1">
      <c r="B356" s="468" t="s">
        <v>207</v>
      </c>
      <c r="C356" s="590" t="str">
        <f>IF(COUNTBLANK(C357:C358)&gt;0,"",SUM(C357:E358))</f>
        <v/>
      </c>
      <c r="D356" s="591"/>
      <c r="E356" s="592"/>
      <c r="F356" s="340"/>
      <c r="G356" s="480" t="str">
        <f>IF(AND(C356&lt;&gt;""),"OK",IF(COUNTBLANK(C357:E358)=6,"",IF(OR(SUM(C357:E358)&lt;&gt;0,C356=""),"NG","")))</f>
        <v/>
      </c>
      <c r="H356" s="481" t="str">
        <f>IF(G356="NG",G$410,"")</f>
        <v/>
      </c>
      <c r="I356" s="340"/>
      <c r="J356" s="340"/>
      <c r="K356" s="479"/>
    </row>
    <row r="357" spans="2:14" ht="17.100000000000001" customHeight="1">
      <c r="B357" s="482" t="s">
        <v>208</v>
      </c>
      <c r="C357" s="593"/>
      <c r="D357" s="594"/>
      <c r="E357" s="595"/>
      <c r="F357" s="420" t="s">
        <v>64</v>
      </c>
      <c r="G357" s="358"/>
      <c r="H357" s="358"/>
      <c r="I357" s="358"/>
      <c r="J357" s="358"/>
      <c r="K357" s="360"/>
      <c r="M357" s="104" t="s">
        <v>129</v>
      </c>
      <c r="N357" s="224" t="s">
        <v>210</v>
      </c>
    </row>
    <row r="358" spans="2:14" ht="17.100000000000001" customHeight="1">
      <c r="B358" s="483" t="s">
        <v>209</v>
      </c>
      <c r="C358" s="631"/>
      <c r="D358" s="632"/>
      <c r="E358" s="633"/>
      <c r="F358" s="445" t="s">
        <v>64</v>
      </c>
      <c r="G358" s="353"/>
      <c r="H358" s="353"/>
      <c r="I358" s="353"/>
      <c r="J358" s="353"/>
      <c r="K358" s="478"/>
      <c r="M358" s="104" t="s">
        <v>129</v>
      </c>
      <c r="N358" s="224" t="s">
        <v>211</v>
      </c>
    </row>
    <row r="359" spans="2:14" ht="17.100000000000001" customHeight="1">
      <c r="B359" s="470" t="s">
        <v>212</v>
      </c>
      <c r="C359" s="630" t="str">
        <f>IF(COUNTBLANK(C360:C366)&gt;0,"",SUM(C360:E366))</f>
        <v/>
      </c>
      <c r="D359" s="626"/>
      <c r="E359" s="627"/>
      <c r="F359" s="348"/>
      <c r="G359" s="438" t="str">
        <f>IF(AND(C359&lt;&gt;"",L365="",L366=""),"OK",IF(COUNTBLANK(C360:E366)=21,"",IF(OR(SUM(C360:E366)&lt;&gt;0,C359="",L365&lt;&gt;"",L366&lt;&gt;""),"NG","")))</f>
        <v/>
      </c>
      <c r="H359" s="417" t="str">
        <f>IF(G359="NG",G$410,"")</f>
        <v/>
      </c>
      <c r="I359" s="348"/>
      <c r="J359" s="348"/>
      <c r="K359" s="349"/>
      <c r="N359" s="226"/>
    </row>
    <row r="360" spans="2:14" ht="27.9" customHeight="1">
      <c r="B360" s="484" t="s">
        <v>213</v>
      </c>
      <c r="C360" s="593"/>
      <c r="D360" s="594"/>
      <c r="E360" s="595"/>
      <c r="F360" s="386" t="s">
        <v>64</v>
      </c>
      <c r="G360" s="471"/>
      <c r="H360" s="485"/>
      <c r="I360" s="485"/>
      <c r="J360" s="485"/>
      <c r="K360" s="486"/>
      <c r="L360" s="108"/>
      <c r="M360" s="104" t="s">
        <v>129</v>
      </c>
      <c r="N360" s="224" t="s">
        <v>590</v>
      </c>
    </row>
    <row r="361" spans="2:14" ht="17.100000000000001" customHeight="1">
      <c r="B361" s="469" t="s">
        <v>218</v>
      </c>
      <c r="C361" s="581"/>
      <c r="D361" s="582"/>
      <c r="E361" s="583"/>
      <c r="F361" s="386" t="s">
        <v>64</v>
      </c>
      <c r="G361" s="485"/>
      <c r="H361" s="485"/>
      <c r="I361" s="485"/>
      <c r="J361" s="485"/>
      <c r="K361" s="486"/>
      <c r="M361" s="104" t="s">
        <v>129</v>
      </c>
      <c r="N361" s="224" t="s">
        <v>224</v>
      </c>
    </row>
    <row r="362" spans="2:14" ht="17.100000000000001" customHeight="1">
      <c r="B362" s="469" t="s">
        <v>219</v>
      </c>
      <c r="C362" s="581"/>
      <c r="D362" s="582"/>
      <c r="E362" s="583"/>
      <c r="F362" s="386" t="s">
        <v>64</v>
      </c>
      <c r="G362" s="485"/>
      <c r="H362" s="485"/>
      <c r="I362" s="485"/>
      <c r="J362" s="485"/>
      <c r="K362" s="486"/>
      <c r="M362" s="104" t="s">
        <v>129</v>
      </c>
      <c r="N362" s="224" t="s">
        <v>225</v>
      </c>
    </row>
    <row r="363" spans="2:14" ht="17.100000000000001" customHeight="1">
      <c r="B363" s="469" t="s">
        <v>220</v>
      </c>
      <c r="C363" s="581"/>
      <c r="D363" s="582"/>
      <c r="E363" s="583"/>
      <c r="F363" s="386" t="s">
        <v>64</v>
      </c>
      <c r="G363" s="485"/>
      <c r="H363" s="485"/>
      <c r="I363" s="485"/>
      <c r="J363" s="485"/>
      <c r="K363" s="486"/>
      <c r="M363" s="104" t="s">
        <v>129</v>
      </c>
      <c r="N363" s="224" t="s">
        <v>226</v>
      </c>
    </row>
    <row r="364" spans="2:14" ht="17.100000000000001" customHeight="1">
      <c r="B364" s="469" t="s">
        <v>221</v>
      </c>
      <c r="C364" s="581"/>
      <c r="D364" s="582"/>
      <c r="E364" s="583"/>
      <c r="F364" s="386" t="s">
        <v>64</v>
      </c>
      <c r="G364" s="485"/>
      <c r="H364" s="485"/>
      <c r="I364" s="485"/>
      <c r="J364" s="485"/>
      <c r="K364" s="486"/>
      <c r="M364" s="104" t="s">
        <v>129</v>
      </c>
      <c r="N364" s="224" t="s">
        <v>734</v>
      </c>
    </row>
    <row r="365" spans="2:14" ht="17.100000000000001" customHeight="1">
      <c r="B365" s="487" t="s">
        <v>222</v>
      </c>
      <c r="C365" s="581"/>
      <c r="D365" s="582"/>
      <c r="E365" s="583"/>
      <c r="F365" s="386" t="s">
        <v>64</v>
      </c>
      <c r="G365" s="434" t="s">
        <v>65</v>
      </c>
      <c r="H365" s="584"/>
      <c r="I365" s="585"/>
      <c r="J365" s="585"/>
      <c r="K365" s="586"/>
      <c r="L365" s="108" t="str">
        <f>IF(OR(SUM(C360:E366)=0,C365=0,AND(C365&gt;0,H365&lt;&gt;"")),"","?")</f>
        <v/>
      </c>
      <c r="M365" s="104" t="s">
        <v>129</v>
      </c>
      <c r="N365" s="611" t="s">
        <v>1310</v>
      </c>
    </row>
    <row r="366" spans="2:14" ht="17.100000000000001" customHeight="1">
      <c r="B366" s="488" t="s">
        <v>223</v>
      </c>
      <c r="C366" s="631"/>
      <c r="D366" s="632"/>
      <c r="E366" s="633"/>
      <c r="F366" s="445" t="s">
        <v>64</v>
      </c>
      <c r="G366" s="437" t="s">
        <v>65</v>
      </c>
      <c r="H366" s="616"/>
      <c r="I366" s="617"/>
      <c r="J366" s="617"/>
      <c r="K366" s="618"/>
      <c r="L366" s="108" t="str">
        <f>IF(OR(SUM(C360:E366)=0,C366=0,AND(C366&gt;0,H366&lt;&gt;"")),"","?")</f>
        <v/>
      </c>
      <c r="N366" s="568"/>
    </row>
    <row r="367" spans="2:14" ht="17.100000000000001" customHeight="1">
      <c r="B367" s="470" t="s">
        <v>227</v>
      </c>
      <c r="C367" s="630" t="str">
        <f>IF(COUNTBLANK(C368:C370)&gt;0,"",SUM(C368:E370))</f>
        <v/>
      </c>
      <c r="D367" s="626"/>
      <c r="E367" s="627"/>
      <c r="G367" s="438" t="str">
        <f>IF(AND(C367&lt;&gt;"",L369="",L370=""),"OK",IF(COUNTBLANK(C368:E370)=9,"",IF(OR(SUM(C368:E370)&lt;&gt;0,C367="",L369&lt;&gt;"",L370&lt;&gt;""),"NG","")))</f>
        <v/>
      </c>
      <c r="H367" s="443" t="str">
        <f>IF(G367="NG",G$410,"")</f>
        <v/>
      </c>
      <c r="K367" s="444"/>
    </row>
    <row r="368" spans="2:14" ht="17.100000000000001" customHeight="1">
      <c r="B368" s="489" t="s">
        <v>228</v>
      </c>
      <c r="C368" s="593"/>
      <c r="D368" s="594"/>
      <c r="E368" s="595"/>
      <c r="F368" s="386" t="s">
        <v>64</v>
      </c>
      <c r="G368" s="358"/>
      <c r="H368" s="358"/>
      <c r="I368" s="358"/>
      <c r="J368" s="358"/>
      <c r="K368" s="360"/>
      <c r="M368" s="104" t="s">
        <v>129</v>
      </c>
      <c r="N368" s="224" t="s">
        <v>231</v>
      </c>
    </row>
    <row r="369" spans="2:14" ht="17.100000000000001" customHeight="1">
      <c r="B369" s="490" t="s">
        <v>229</v>
      </c>
      <c r="C369" s="581"/>
      <c r="D369" s="582"/>
      <c r="E369" s="583"/>
      <c r="F369" s="386" t="s">
        <v>64</v>
      </c>
      <c r="G369" s="434" t="s">
        <v>65</v>
      </c>
      <c r="H369" s="584"/>
      <c r="I369" s="585"/>
      <c r="J369" s="585"/>
      <c r="K369" s="586"/>
      <c r="L369" s="108" t="str">
        <f>IF(OR(SUM(C368:E370)=0,C369=0,AND(C369&gt;0,H369&lt;&gt;"")),"","?")</f>
        <v/>
      </c>
      <c r="M369" s="104" t="s">
        <v>129</v>
      </c>
      <c r="N369" s="611" t="s">
        <v>1312</v>
      </c>
    </row>
    <row r="370" spans="2:14" ht="17.100000000000001" customHeight="1">
      <c r="B370" s="483" t="s">
        <v>230</v>
      </c>
      <c r="C370" s="631"/>
      <c r="D370" s="632"/>
      <c r="E370" s="633"/>
      <c r="F370" s="445" t="s">
        <v>64</v>
      </c>
      <c r="G370" s="437" t="s">
        <v>65</v>
      </c>
      <c r="H370" s="616"/>
      <c r="I370" s="617"/>
      <c r="J370" s="617"/>
      <c r="K370" s="618"/>
      <c r="L370" s="108" t="str">
        <f>IF(OR(SUM(C368:E370)=0,C370=0,AND(C370&gt;0,H370&lt;&gt;"")),"","?")</f>
        <v/>
      </c>
      <c r="N370" s="568"/>
    </row>
    <row r="371" spans="2:14" ht="17.100000000000001" customHeight="1">
      <c r="B371" s="470" t="s">
        <v>232</v>
      </c>
      <c r="C371" s="630" t="str">
        <f>IF(COUNTBLANK(C372:C376)&gt;0,"",SUM(C372:E376))</f>
        <v/>
      </c>
      <c r="D371" s="626"/>
      <c r="E371" s="627"/>
      <c r="G371" s="438" t="str">
        <f>IF(AND(C371&lt;&gt;"",L375="",L376=""),"OK",IF(COUNTBLANK(C372:E376)=15,"",IF(OR(SUM(C372:E376)&lt;&gt;0,C371="",L375&lt;&gt;"",L376&lt;&gt;""),"NG","")))</f>
        <v/>
      </c>
      <c r="H371" s="443" t="str">
        <f>IF(G371="NG",G$410,"")</f>
        <v/>
      </c>
      <c r="K371" s="444"/>
    </row>
    <row r="372" spans="2:14" ht="17.100000000000001" customHeight="1">
      <c r="B372" s="482" t="s">
        <v>233</v>
      </c>
      <c r="C372" s="593"/>
      <c r="D372" s="594"/>
      <c r="E372" s="595"/>
      <c r="F372" s="386" t="s">
        <v>64</v>
      </c>
      <c r="G372" s="358"/>
      <c r="H372" s="358"/>
      <c r="I372" s="358"/>
      <c r="J372" s="358"/>
      <c r="K372" s="360"/>
      <c r="M372" s="104" t="s">
        <v>129</v>
      </c>
      <c r="N372" s="224" t="s">
        <v>771</v>
      </c>
    </row>
    <row r="373" spans="2:14" ht="17.100000000000001" customHeight="1">
      <c r="B373" s="491" t="s">
        <v>235</v>
      </c>
      <c r="C373" s="581"/>
      <c r="D373" s="582"/>
      <c r="E373" s="583"/>
      <c r="F373" s="386" t="s">
        <v>64</v>
      </c>
      <c r="G373" s="358"/>
      <c r="H373" s="358"/>
      <c r="I373" s="358"/>
      <c r="J373" s="358"/>
      <c r="K373" s="360"/>
      <c r="M373" s="104" t="s">
        <v>129</v>
      </c>
      <c r="N373" s="224" t="s">
        <v>236</v>
      </c>
    </row>
    <row r="374" spans="2:14" ht="17.100000000000001" customHeight="1">
      <c r="B374" s="482" t="s">
        <v>234</v>
      </c>
      <c r="C374" s="581"/>
      <c r="D374" s="582"/>
      <c r="E374" s="583"/>
      <c r="F374" s="386" t="s">
        <v>64</v>
      </c>
      <c r="G374" s="358"/>
      <c r="H374" s="358"/>
      <c r="I374" s="358"/>
      <c r="J374" s="358"/>
      <c r="K374" s="360"/>
      <c r="M374" s="104" t="s">
        <v>129</v>
      </c>
      <c r="N374" s="224" t="s">
        <v>237</v>
      </c>
    </row>
    <row r="375" spans="2:14" ht="17.100000000000001" customHeight="1">
      <c r="B375" s="482" t="s">
        <v>202</v>
      </c>
      <c r="C375" s="581"/>
      <c r="D375" s="582"/>
      <c r="E375" s="583"/>
      <c r="F375" s="386" t="s">
        <v>64</v>
      </c>
      <c r="G375" s="434" t="s">
        <v>65</v>
      </c>
      <c r="H375" s="584"/>
      <c r="I375" s="585"/>
      <c r="J375" s="585"/>
      <c r="K375" s="586"/>
      <c r="L375" s="108" t="str">
        <f>IF(OR(SUM(C372:E376)=0,C375=0,AND(C375&gt;0,H375&lt;&gt;"")),"","?")</f>
        <v/>
      </c>
      <c r="M375" s="104" t="s">
        <v>129</v>
      </c>
      <c r="N375" s="611" t="s">
        <v>1311</v>
      </c>
    </row>
    <row r="376" spans="2:14" ht="17.100000000000001" customHeight="1">
      <c r="B376" s="483" t="s">
        <v>203</v>
      </c>
      <c r="C376" s="631"/>
      <c r="D376" s="632"/>
      <c r="E376" s="633"/>
      <c r="F376" s="445" t="s">
        <v>64</v>
      </c>
      <c r="G376" s="437" t="s">
        <v>65</v>
      </c>
      <c r="H376" s="616"/>
      <c r="I376" s="617"/>
      <c r="J376" s="617"/>
      <c r="K376" s="618"/>
      <c r="L376" s="108" t="str">
        <f>IF(OR(SUM(C372:E376)=0,C376=0,AND(C376&gt;0,H376&lt;&gt;"")),"","?")</f>
        <v/>
      </c>
      <c r="N376" s="568"/>
    </row>
    <row r="377" spans="2:14" ht="17.100000000000001" customHeight="1">
      <c r="B377" s="318" t="s">
        <v>238</v>
      </c>
      <c r="C377" s="630" t="str">
        <f>IF(COUNTBLANK(C378:C382)&gt;0,"",SUM(C378:E382))</f>
        <v/>
      </c>
      <c r="D377" s="626"/>
      <c r="E377" s="627"/>
      <c r="F377" s="340"/>
      <c r="G377" s="480" t="str">
        <f>IF(AND(C377&lt;&gt;"",L381="",L382=""),"OK",IF(COUNTBLANK(C378:E382)=15,"",IF(OR(SUM(C378:E382)&lt;&gt;0,C377="",L381&lt;&gt;"",L382&lt;&gt;""),"NG","")))</f>
        <v/>
      </c>
      <c r="H377" s="481" t="str">
        <f>IF(G377="NG",G$410,"")</f>
        <v/>
      </c>
      <c r="I377" s="340"/>
      <c r="J377" s="340"/>
      <c r="K377" s="479"/>
    </row>
    <row r="378" spans="2:14" ht="17.100000000000001" customHeight="1">
      <c r="B378" s="394" t="s">
        <v>239</v>
      </c>
      <c r="C378" s="593"/>
      <c r="D378" s="594"/>
      <c r="E378" s="595"/>
      <c r="F378" s="386" t="s">
        <v>64</v>
      </c>
      <c r="G378" s="358"/>
      <c r="H378" s="358"/>
      <c r="I378" s="358"/>
      <c r="J378" s="358"/>
      <c r="K378" s="360"/>
      <c r="M378" s="104" t="s">
        <v>129</v>
      </c>
      <c r="N378" s="224" t="s">
        <v>802</v>
      </c>
    </row>
    <row r="379" spans="2:14" ht="17.100000000000001" customHeight="1">
      <c r="B379" s="394" t="s">
        <v>240</v>
      </c>
      <c r="C379" s="581"/>
      <c r="D379" s="582"/>
      <c r="E379" s="583"/>
      <c r="F379" s="386" t="s">
        <v>64</v>
      </c>
      <c r="G379" s="358"/>
      <c r="H379" s="358"/>
      <c r="I379" s="358"/>
      <c r="J379" s="358"/>
      <c r="K379" s="360"/>
      <c r="M379" s="104" t="s">
        <v>129</v>
      </c>
      <c r="N379" s="224" t="s">
        <v>259</v>
      </c>
    </row>
    <row r="380" spans="2:14" ht="17.100000000000001" customHeight="1">
      <c r="B380" s="394" t="s">
        <v>241</v>
      </c>
      <c r="C380" s="581"/>
      <c r="D380" s="582"/>
      <c r="E380" s="583"/>
      <c r="F380" s="386" t="s">
        <v>64</v>
      </c>
      <c r="G380" s="358"/>
      <c r="H380" s="358"/>
      <c r="I380" s="358"/>
      <c r="J380" s="358"/>
      <c r="K380" s="360"/>
      <c r="M380" s="104" t="s">
        <v>129</v>
      </c>
      <c r="N380" s="224" t="s">
        <v>264</v>
      </c>
    </row>
    <row r="381" spans="2:14" ht="17.100000000000001" customHeight="1">
      <c r="B381" s="394" t="s">
        <v>202</v>
      </c>
      <c r="C381" s="581"/>
      <c r="D381" s="582"/>
      <c r="E381" s="583"/>
      <c r="F381" s="386" t="s">
        <v>64</v>
      </c>
      <c r="G381" s="434" t="s">
        <v>65</v>
      </c>
      <c r="H381" s="584"/>
      <c r="I381" s="585"/>
      <c r="J381" s="585"/>
      <c r="K381" s="586"/>
      <c r="L381" s="108" t="str">
        <f>IF(OR(SUM(C378:E382)=0,C381=0,AND(C381&gt;0,H381&lt;&gt;"")),"","?")</f>
        <v/>
      </c>
      <c r="M381" s="104" t="s">
        <v>129</v>
      </c>
      <c r="N381" s="611" t="s">
        <v>1313</v>
      </c>
    </row>
    <row r="382" spans="2:14" ht="17.100000000000001" customHeight="1">
      <c r="B382" s="492" t="s">
        <v>203</v>
      </c>
      <c r="C382" s="631"/>
      <c r="D382" s="632"/>
      <c r="E382" s="633"/>
      <c r="F382" s="386" t="s">
        <v>64</v>
      </c>
      <c r="G382" s="437" t="s">
        <v>65</v>
      </c>
      <c r="H382" s="616"/>
      <c r="I382" s="617"/>
      <c r="J382" s="617"/>
      <c r="K382" s="618"/>
      <c r="L382" s="108" t="str">
        <f>IF(OR(SUM(C378:E382)=0,C382=0,AND(C382&gt;0,H382&lt;&gt;"")),"","?")</f>
        <v/>
      </c>
      <c r="N382" s="568"/>
    </row>
    <row r="383" spans="2:14" ht="17.100000000000001" customHeight="1">
      <c r="B383" s="318" t="s">
        <v>242</v>
      </c>
      <c r="C383" s="630" t="str">
        <f>IF(COUNTBLANK(C384:C387)&gt;0,"",SUM(C384:E387))</f>
        <v/>
      </c>
      <c r="D383" s="626"/>
      <c r="E383" s="627"/>
      <c r="F383" s="340"/>
      <c r="G383" s="480" t="str">
        <f>IF(AND(C383&lt;&gt;"",L386="",L387=""),"OK",IF(COUNTBLANK(C384:E387)=12,"",IF(OR(SUM(C384:E387)&lt;&gt;0,C383="",L386&lt;&gt;"",L387&lt;&gt;""),"NG","")))</f>
        <v/>
      </c>
      <c r="H383" s="481" t="str">
        <f>IF(G383="NG",G$410,"")</f>
        <v/>
      </c>
      <c r="K383" s="444"/>
    </row>
    <row r="384" spans="2:14" ht="27.9" customHeight="1">
      <c r="B384" s="394" t="s">
        <v>243</v>
      </c>
      <c r="C384" s="593"/>
      <c r="D384" s="594"/>
      <c r="E384" s="595"/>
      <c r="F384" s="386" t="s">
        <v>64</v>
      </c>
      <c r="G384" s="358"/>
      <c r="H384" s="358"/>
      <c r="I384" s="358"/>
      <c r="J384" s="358"/>
      <c r="K384" s="360"/>
      <c r="M384" s="104" t="s">
        <v>129</v>
      </c>
      <c r="N384" s="224" t="s">
        <v>260</v>
      </c>
    </row>
    <row r="385" spans="1:14" ht="15.9" customHeight="1">
      <c r="B385" s="493" t="s">
        <v>244</v>
      </c>
      <c r="C385" s="581"/>
      <c r="D385" s="582"/>
      <c r="E385" s="583"/>
      <c r="F385" s="386" t="s">
        <v>64</v>
      </c>
      <c r="G385" s="358"/>
      <c r="H385" s="358"/>
      <c r="I385" s="358"/>
      <c r="J385" s="358"/>
      <c r="K385" s="360"/>
      <c r="M385" s="104" t="s">
        <v>129</v>
      </c>
      <c r="N385" s="224" t="s">
        <v>261</v>
      </c>
    </row>
    <row r="386" spans="1:14" ht="15.9" customHeight="1">
      <c r="B386" s="394" t="s">
        <v>245</v>
      </c>
      <c r="C386" s="581"/>
      <c r="D386" s="582"/>
      <c r="E386" s="583"/>
      <c r="F386" s="386" t="s">
        <v>64</v>
      </c>
      <c r="G386" s="434" t="s">
        <v>65</v>
      </c>
      <c r="H386" s="584"/>
      <c r="I386" s="585"/>
      <c r="J386" s="585"/>
      <c r="K386" s="586"/>
      <c r="L386" s="108" t="str">
        <f>IF(OR(SUM(C384:E387)=0,C386=0,AND(C386&gt;0,H386&lt;&gt;"")),"","?")</f>
        <v/>
      </c>
      <c r="M386" s="104" t="s">
        <v>129</v>
      </c>
      <c r="N386" s="611" t="s">
        <v>1314</v>
      </c>
    </row>
    <row r="387" spans="1:14" ht="15.9" customHeight="1">
      <c r="B387" s="492" t="s">
        <v>246</v>
      </c>
      <c r="C387" s="631"/>
      <c r="D387" s="632"/>
      <c r="E387" s="633"/>
      <c r="F387" s="386" t="s">
        <v>64</v>
      </c>
      <c r="G387" s="437" t="s">
        <v>65</v>
      </c>
      <c r="H387" s="616"/>
      <c r="I387" s="617"/>
      <c r="J387" s="617"/>
      <c r="K387" s="618"/>
      <c r="L387" s="108" t="str">
        <f>IF(OR(SUM(C384:E387)=0,C387=0,AND(C387&gt;0,H387&lt;&gt;"")),"","?")</f>
        <v/>
      </c>
      <c r="N387" s="568"/>
    </row>
    <row r="388" spans="1:14" ht="24" customHeight="1">
      <c r="B388" s="318" t="s">
        <v>247</v>
      </c>
      <c r="C388" s="630" t="str">
        <f>IF(OR(C389="",C390="",C391="",C392="",C393="",C396="",C397="",C398="",C399=""),"",SUM(C389:E393,C396:E399))</f>
        <v/>
      </c>
      <c r="D388" s="626"/>
      <c r="E388" s="627"/>
      <c r="F388" s="348"/>
      <c r="G388" s="438" t="str">
        <f>IF(AND(C388&lt;&gt;"",L397="",L398="",L399=""),"OK",IF(SUM(A389:A399)=30,"",IF(OR(SUM(C389:E392,C394:E399)&lt;&gt;0,C388="",C393="",L397&lt;&gt;"",L398&lt;&gt;"",L399&lt;&gt;""),"NG","")))</f>
        <v/>
      </c>
      <c r="H388" s="417" t="str">
        <f>IF(G388="NG",G$410,"")</f>
        <v/>
      </c>
      <c r="I388" s="348"/>
      <c r="J388" s="348"/>
      <c r="K388" s="349"/>
      <c r="N388" s="223" t="s">
        <v>1317</v>
      </c>
    </row>
    <row r="389" spans="1:14" ht="15.9" customHeight="1">
      <c r="A389" s="103">
        <f>COUNTBLANK(C389:E392)</f>
        <v>12</v>
      </c>
      <c r="B389" s="484" t="s">
        <v>248</v>
      </c>
      <c r="C389" s="593"/>
      <c r="D389" s="594"/>
      <c r="E389" s="595"/>
      <c r="F389" s="386" t="s">
        <v>64</v>
      </c>
      <c r="G389" s="358"/>
      <c r="H389" s="358"/>
      <c r="I389" s="358"/>
      <c r="J389" s="358"/>
      <c r="K389" s="360"/>
      <c r="M389" s="104" t="s">
        <v>129</v>
      </c>
      <c r="N389" s="224" t="s">
        <v>255</v>
      </c>
    </row>
    <row r="390" spans="1:14" ht="15.9" customHeight="1">
      <c r="B390" s="494" t="s">
        <v>249</v>
      </c>
      <c r="C390" s="581"/>
      <c r="D390" s="582"/>
      <c r="E390" s="583"/>
      <c r="F390" s="386" t="s">
        <v>64</v>
      </c>
      <c r="G390" s="358"/>
      <c r="H390" s="358"/>
      <c r="I390" s="358"/>
      <c r="J390" s="358"/>
      <c r="K390" s="360"/>
      <c r="M390" s="104" t="s">
        <v>129</v>
      </c>
      <c r="N390" s="224" t="s">
        <v>256</v>
      </c>
    </row>
    <row r="391" spans="1:14" ht="15.9" customHeight="1">
      <c r="B391" s="494" t="s">
        <v>250</v>
      </c>
      <c r="C391" s="581"/>
      <c r="D391" s="582"/>
      <c r="E391" s="583"/>
      <c r="F391" s="386" t="s">
        <v>64</v>
      </c>
      <c r="G391" s="358"/>
      <c r="H391" s="358"/>
      <c r="I391" s="358"/>
      <c r="J391" s="358"/>
      <c r="K391" s="360"/>
      <c r="M391" s="104" t="s">
        <v>129</v>
      </c>
      <c r="N391" s="224" t="s">
        <v>257</v>
      </c>
    </row>
    <row r="392" spans="1:14" ht="15.9" customHeight="1">
      <c r="B392" s="494" t="s">
        <v>251</v>
      </c>
      <c r="C392" s="581"/>
      <c r="D392" s="582"/>
      <c r="E392" s="583"/>
      <c r="F392" s="386" t="s">
        <v>64</v>
      </c>
      <c r="G392" s="358"/>
      <c r="H392" s="358"/>
      <c r="I392" s="358"/>
      <c r="J392" s="358"/>
      <c r="K392" s="360"/>
      <c r="M392" s="104" t="s">
        <v>129</v>
      </c>
      <c r="N392" s="224" t="s">
        <v>770</v>
      </c>
    </row>
    <row r="393" spans="1:14" ht="15.9" customHeight="1">
      <c r="A393" s="103">
        <f>COUNTBLANK(C394:E399)</f>
        <v>18</v>
      </c>
      <c r="B393" s="487" t="s">
        <v>252</v>
      </c>
      <c r="C393" s="630" t="str">
        <f>IF(COUNTBLANK(C394:C395)&gt;0,"",SUM(C394:E395))</f>
        <v/>
      </c>
      <c r="D393" s="626"/>
      <c r="E393" s="627"/>
      <c r="F393" s="386"/>
      <c r="G393" s="358"/>
      <c r="H393" s="358"/>
      <c r="I393" s="358"/>
      <c r="J393" s="358"/>
      <c r="K393" s="360"/>
      <c r="N393" s="223" t="s">
        <v>258</v>
      </c>
    </row>
    <row r="394" spans="1:14" ht="15.9" customHeight="1">
      <c r="B394" s="493" t="s">
        <v>253</v>
      </c>
      <c r="C394" s="593"/>
      <c r="D394" s="594"/>
      <c r="E394" s="595"/>
      <c r="F394" s="386" t="s">
        <v>64</v>
      </c>
      <c r="G394" s="358"/>
      <c r="H394" s="358"/>
      <c r="I394" s="358"/>
      <c r="J394" s="358"/>
      <c r="K394" s="360"/>
      <c r="M394" s="104" t="s">
        <v>129</v>
      </c>
      <c r="N394" s="224" t="s">
        <v>1398</v>
      </c>
    </row>
    <row r="395" spans="1:14" ht="15.9" customHeight="1">
      <c r="B395" s="495" t="s">
        <v>254</v>
      </c>
      <c r="C395" s="581"/>
      <c r="D395" s="582"/>
      <c r="E395" s="583"/>
      <c r="F395" s="386" t="s">
        <v>64</v>
      </c>
      <c r="G395" s="358"/>
      <c r="H395" s="358"/>
      <c r="I395" s="358"/>
      <c r="J395" s="358"/>
      <c r="K395" s="360"/>
      <c r="M395" s="104" t="s">
        <v>129</v>
      </c>
      <c r="N395" s="224" t="s">
        <v>1399</v>
      </c>
    </row>
    <row r="396" spans="1:14" ht="15.9" customHeight="1">
      <c r="B396" s="423" t="s">
        <v>751</v>
      </c>
      <c r="C396" s="581"/>
      <c r="D396" s="582"/>
      <c r="E396" s="583"/>
      <c r="F396" s="386" t="s">
        <v>64</v>
      </c>
      <c r="G396" s="358"/>
      <c r="H396" s="358"/>
      <c r="I396" s="358"/>
      <c r="J396" s="358"/>
      <c r="K396" s="360"/>
      <c r="M396" s="104" t="s">
        <v>129</v>
      </c>
      <c r="N396" s="224" t="s">
        <v>262</v>
      </c>
    </row>
    <row r="397" spans="1:14" ht="15.9" customHeight="1">
      <c r="B397" s="442" t="s">
        <v>752</v>
      </c>
      <c r="C397" s="581"/>
      <c r="D397" s="582"/>
      <c r="E397" s="583"/>
      <c r="F397" s="386" t="s">
        <v>64</v>
      </c>
      <c r="G397" s="434" t="s">
        <v>65</v>
      </c>
      <c r="H397" s="584"/>
      <c r="I397" s="585"/>
      <c r="J397" s="585"/>
      <c r="K397" s="586"/>
      <c r="L397" s="108" t="str">
        <f>IF(OR(SUM(C394:E399)=0,C397=0,AND(C397&gt;0,H397&lt;&gt;"")),"","?")</f>
        <v/>
      </c>
      <c r="M397" s="104" t="s">
        <v>129</v>
      </c>
      <c r="N397" s="224" t="s">
        <v>753</v>
      </c>
    </row>
    <row r="398" spans="1:14" ht="15.9" customHeight="1">
      <c r="B398" s="487" t="s">
        <v>732</v>
      </c>
      <c r="C398" s="581"/>
      <c r="D398" s="582"/>
      <c r="E398" s="583"/>
      <c r="F398" s="386" t="s">
        <v>64</v>
      </c>
      <c r="G398" s="434" t="s">
        <v>65</v>
      </c>
      <c r="H398" s="584"/>
      <c r="I398" s="585"/>
      <c r="J398" s="585"/>
      <c r="K398" s="586"/>
      <c r="L398" s="108" t="str">
        <f>IF(OR(SUM(C394:E399)=0,C398=0,AND(C398&gt;0,H398&lt;&gt;"")),"","?")</f>
        <v/>
      </c>
      <c r="M398" s="104" t="s">
        <v>129</v>
      </c>
      <c r="N398" s="611" t="s">
        <v>1315</v>
      </c>
    </row>
    <row r="399" spans="1:14" ht="15.9" customHeight="1" thickBot="1">
      <c r="B399" s="496" t="s">
        <v>733</v>
      </c>
      <c r="C399" s="642"/>
      <c r="D399" s="643"/>
      <c r="E399" s="644"/>
      <c r="F399" s="426" t="s">
        <v>64</v>
      </c>
      <c r="G399" s="439" t="s">
        <v>65</v>
      </c>
      <c r="H399" s="608"/>
      <c r="I399" s="609"/>
      <c r="J399" s="609"/>
      <c r="K399" s="610"/>
      <c r="L399" s="108" t="str">
        <f>IF(OR(SUM(C394:E399)=0,C399=0,AND(C399&gt;0,H399&lt;&gt;"")),"","?")</f>
        <v/>
      </c>
      <c r="N399" s="568"/>
    </row>
    <row r="400" spans="1:14" ht="20.100000000000001" customHeight="1" thickBot="1">
      <c r="N400" s="105" t="str">
        <f>N3</f>
        <v>本シートの入力をお願いします。</v>
      </c>
    </row>
    <row r="401" spans="2:26" ht="20.100000000000001" customHeight="1" thickBot="1">
      <c r="B401" s="497" t="s">
        <v>730</v>
      </c>
      <c r="C401" s="759"/>
      <c r="D401" s="760"/>
      <c r="E401" s="761"/>
      <c r="F401" s="498" t="s">
        <v>263</v>
      </c>
      <c r="G401" s="499"/>
      <c r="H401" s="499"/>
      <c r="I401" s="499"/>
      <c r="J401" s="499"/>
      <c r="K401" s="500"/>
      <c r="M401" s="104" t="s">
        <v>129</v>
      </c>
      <c r="N401" s="223" t="s">
        <v>731</v>
      </c>
    </row>
    <row r="402" spans="2:26" ht="15.9" customHeight="1"/>
    <row r="403" spans="2:26" ht="12" customHeight="1"/>
    <row r="404" spans="2:26" ht="12" customHeight="1"/>
    <row r="405" spans="2:26" ht="12" customHeight="1"/>
    <row r="406" spans="2:26" ht="12" customHeight="1"/>
    <row r="407" spans="2:26" ht="12" hidden="1" customHeight="1">
      <c r="M407" s="103"/>
      <c r="N407" s="230"/>
      <c r="Y407" s="104"/>
      <c r="Z407" s="106"/>
    </row>
    <row r="408" spans="2:26" ht="12" hidden="1" customHeight="1">
      <c r="B408" s="1" t="s">
        <v>271</v>
      </c>
      <c r="C408" s="501">
        <v>1</v>
      </c>
      <c r="D408" s="257" t="s">
        <v>318</v>
      </c>
      <c r="E408" s="501">
        <v>1</v>
      </c>
      <c r="M408" s="103"/>
      <c r="N408" s="230"/>
      <c r="Y408" s="104"/>
      <c r="Z408" s="106"/>
    </row>
    <row r="409" spans="2:26" ht="12" hidden="1" customHeight="1">
      <c r="B409" s="1" t="s">
        <v>272</v>
      </c>
      <c r="C409" s="501">
        <v>2</v>
      </c>
      <c r="D409" s="257" t="s">
        <v>319</v>
      </c>
      <c r="E409" s="501">
        <v>2</v>
      </c>
      <c r="M409" s="103"/>
      <c r="N409" s="230"/>
      <c r="Y409" s="104"/>
      <c r="Z409" s="106"/>
    </row>
    <row r="410" spans="2:26" ht="12" hidden="1" customHeight="1">
      <c r="B410" s="1" t="s">
        <v>273</v>
      </c>
      <c r="C410" s="501">
        <v>3</v>
      </c>
      <c r="D410" s="512" t="s">
        <v>1253</v>
      </c>
      <c r="G410" s="230" t="s">
        <v>735</v>
      </c>
      <c r="M410" s="103"/>
      <c r="N410" s="230"/>
      <c r="Y410" s="104"/>
      <c r="Z410" s="106"/>
    </row>
    <row r="411" spans="2:26" ht="12" hidden="1" customHeight="1">
      <c r="B411" s="1" t="s">
        <v>274</v>
      </c>
      <c r="C411" s="501">
        <v>4</v>
      </c>
      <c r="D411" s="257" t="s">
        <v>322</v>
      </c>
      <c r="E411" s="501">
        <v>1</v>
      </c>
      <c r="F411" s="230" t="s">
        <v>346</v>
      </c>
      <c r="G411" s="503">
        <v>0</v>
      </c>
      <c r="M411" s="103"/>
      <c r="N411" s="224" t="s">
        <v>132</v>
      </c>
      <c r="Y411" s="104"/>
      <c r="Z411" s="106"/>
    </row>
    <row r="412" spans="2:26" ht="12" hidden="1" customHeight="1">
      <c r="B412" s="1" t="s">
        <v>275</v>
      </c>
      <c r="C412" s="501">
        <v>5</v>
      </c>
      <c r="D412" s="257" t="s">
        <v>323</v>
      </c>
      <c r="E412" s="501">
        <v>2</v>
      </c>
      <c r="F412" s="230" t="s">
        <v>347</v>
      </c>
      <c r="G412" s="503">
        <v>1</v>
      </c>
      <c r="M412" s="103"/>
      <c r="N412" s="230"/>
      <c r="Y412" s="104"/>
      <c r="Z412" s="106"/>
    </row>
    <row r="413" spans="2:26" ht="12" hidden="1" customHeight="1">
      <c r="B413" s="1" t="s">
        <v>276</v>
      </c>
      <c r="C413" s="501">
        <v>6</v>
      </c>
      <c r="F413" s="230" t="s">
        <v>348</v>
      </c>
      <c r="G413" s="503">
        <v>2</v>
      </c>
      <c r="M413" s="103"/>
      <c r="N413" s="230"/>
      <c r="Y413" s="104"/>
      <c r="Z413" s="106"/>
    </row>
    <row r="414" spans="2:26" ht="12" hidden="1" customHeight="1">
      <c r="B414" s="1" t="s">
        <v>277</v>
      </c>
      <c r="C414" s="501">
        <v>7</v>
      </c>
      <c r="D414" s="257" t="s">
        <v>320</v>
      </c>
      <c r="E414" s="501">
        <v>1</v>
      </c>
      <c r="F414" s="230" t="s">
        <v>349</v>
      </c>
      <c r="G414" s="503">
        <v>3</v>
      </c>
      <c r="M414" s="103"/>
      <c r="N414" s="230"/>
      <c r="Y414" s="104"/>
      <c r="Z414" s="106"/>
    </row>
    <row r="415" spans="2:26" ht="12" hidden="1" customHeight="1">
      <c r="B415" s="1" t="s">
        <v>278</v>
      </c>
      <c r="C415" s="501">
        <v>8</v>
      </c>
      <c r="D415" s="257" t="s">
        <v>321</v>
      </c>
      <c r="E415" s="501">
        <v>2</v>
      </c>
      <c r="F415" s="230" t="s">
        <v>350</v>
      </c>
      <c r="G415" s="503">
        <v>4</v>
      </c>
      <c r="M415" s="103"/>
      <c r="N415" s="230"/>
      <c r="Y415" s="104"/>
      <c r="Z415" s="106"/>
    </row>
    <row r="416" spans="2:26" ht="12" hidden="1" customHeight="1">
      <c r="B416" s="1" t="s">
        <v>279</v>
      </c>
      <c r="C416" s="501">
        <v>9</v>
      </c>
      <c r="F416" s="230" t="s">
        <v>351</v>
      </c>
      <c r="G416" s="503">
        <v>5</v>
      </c>
      <c r="M416" s="103"/>
      <c r="N416" s="230"/>
      <c r="Y416" s="104"/>
      <c r="Z416" s="106"/>
    </row>
    <row r="417" spans="2:26" ht="12" hidden="1" customHeight="1">
      <c r="B417" s="1" t="s">
        <v>280</v>
      </c>
      <c r="C417" s="501">
        <v>10</v>
      </c>
      <c r="D417" s="257" t="s">
        <v>324</v>
      </c>
      <c r="E417" s="501">
        <v>1</v>
      </c>
      <c r="F417" s="230" t="s">
        <v>352</v>
      </c>
      <c r="G417" s="503">
        <v>6</v>
      </c>
      <c r="M417" s="103"/>
      <c r="N417" s="230"/>
      <c r="Y417" s="104"/>
      <c r="Z417" s="106"/>
    </row>
    <row r="418" spans="2:26" ht="12" hidden="1" customHeight="1">
      <c r="B418" s="1" t="s">
        <v>281</v>
      </c>
      <c r="C418" s="501">
        <v>11</v>
      </c>
      <c r="D418" s="257" t="s">
        <v>325</v>
      </c>
      <c r="E418" s="501">
        <v>2</v>
      </c>
      <c r="F418" s="230" t="s">
        <v>353</v>
      </c>
      <c r="G418" s="503">
        <v>7</v>
      </c>
      <c r="M418" s="103"/>
      <c r="N418" s="230"/>
      <c r="Y418" s="104"/>
      <c r="Z418" s="106"/>
    </row>
    <row r="419" spans="2:26" ht="12" hidden="1" customHeight="1">
      <c r="B419" s="1" t="s">
        <v>282</v>
      </c>
      <c r="C419" s="501">
        <v>12</v>
      </c>
      <c r="D419" s="257" t="s">
        <v>326</v>
      </c>
      <c r="E419" s="501">
        <v>3</v>
      </c>
      <c r="F419" s="230" t="s">
        <v>340</v>
      </c>
      <c r="G419" s="503">
        <v>8</v>
      </c>
      <c r="M419" s="103"/>
      <c r="N419" s="230"/>
      <c r="Y419" s="104"/>
      <c r="Z419" s="106"/>
    </row>
    <row r="420" spans="2:26" ht="12" hidden="1" customHeight="1">
      <c r="B420" s="1" t="s">
        <v>283</v>
      </c>
      <c r="C420" s="501">
        <v>13</v>
      </c>
      <c r="D420" s="257" t="s">
        <v>327</v>
      </c>
      <c r="E420" s="501">
        <v>4</v>
      </c>
      <c r="M420" s="103"/>
      <c r="N420" s="230"/>
      <c r="Y420" s="104"/>
      <c r="Z420" s="106"/>
    </row>
    <row r="421" spans="2:26" ht="12" hidden="1" customHeight="1">
      <c r="B421" s="1" t="s">
        <v>284</v>
      </c>
      <c r="C421" s="501">
        <v>14</v>
      </c>
      <c r="D421" s="257" t="s">
        <v>328</v>
      </c>
      <c r="E421" s="501">
        <v>5</v>
      </c>
      <c r="F421" s="230" t="s">
        <v>346</v>
      </c>
      <c r="G421" s="503">
        <v>0</v>
      </c>
      <c r="M421" s="103"/>
      <c r="N421" s="230"/>
      <c r="Y421" s="104"/>
      <c r="Z421" s="106"/>
    </row>
    <row r="422" spans="2:26" ht="12" hidden="1" customHeight="1">
      <c r="B422" s="1" t="s">
        <v>285</v>
      </c>
      <c r="C422" s="501">
        <v>15</v>
      </c>
      <c r="D422" s="257" t="s">
        <v>329</v>
      </c>
      <c r="E422" s="501">
        <v>6</v>
      </c>
      <c r="F422" s="230" t="s">
        <v>361</v>
      </c>
      <c r="G422" s="503">
        <v>1</v>
      </c>
      <c r="M422" s="103"/>
      <c r="N422" s="230"/>
      <c r="Y422" s="104"/>
      <c r="Z422" s="106"/>
    </row>
    <row r="423" spans="2:26" ht="12" hidden="1" customHeight="1">
      <c r="B423" s="1" t="s">
        <v>286</v>
      </c>
      <c r="C423" s="501">
        <v>16</v>
      </c>
      <c r="D423" s="257" t="s">
        <v>330</v>
      </c>
      <c r="E423" s="501">
        <v>7</v>
      </c>
      <c r="F423" s="230" t="s">
        <v>362</v>
      </c>
      <c r="G423" s="503">
        <v>2</v>
      </c>
      <c r="M423" s="103"/>
      <c r="N423" s="230"/>
      <c r="Y423" s="104"/>
      <c r="Z423" s="106"/>
    </row>
    <row r="424" spans="2:26" ht="12" hidden="1" customHeight="1">
      <c r="B424" s="1" t="s">
        <v>287</v>
      </c>
      <c r="C424" s="501">
        <v>17</v>
      </c>
      <c r="D424" s="257" t="s">
        <v>331</v>
      </c>
      <c r="E424" s="501">
        <v>8</v>
      </c>
      <c r="F424" s="230" t="s">
        <v>363</v>
      </c>
      <c r="G424" s="503">
        <v>3</v>
      </c>
      <c r="M424" s="103"/>
      <c r="N424" s="230"/>
      <c r="Y424" s="104"/>
      <c r="Z424" s="106"/>
    </row>
    <row r="425" spans="2:26" ht="12" hidden="1" customHeight="1">
      <c r="B425" s="1" t="s">
        <v>288</v>
      </c>
      <c r="C425" s="501">
        <v>18</v>
      </c>
      <c r="D425" s="257" t="s">
        <v>332</v>
      </c>
      <c r="E425" s="501">
        <v>9</v>
      </c>
      <c r="F425" s="230" t="s">
        <v>364</v>
      </c>
      <c r="G425" s="503">
        <v>4</v>
      </c>
      <c r="M425" s="103"/>
      <c r="N425" s="230"/>
      <c r="Y425" s="104"/>
      <c r="Z425" s="106"/>
    </row>
    <row r="426" spans="2:26" ht="12" hidden="1" customHeight="1">
      <c r="B426" s="1" t="s">
        <v>289</v>
      </c>
      <c r="C426" s="501">
        <v>19</v>
      </c>
      <c r="D426" s="257" t="s">
        <v>333</v>
      </c>
      <c r="E426" s="501">
        <v>10</v>
      </c>
      <c r="F426" s="230" t="s">
        <v>340</v>
      </c>
      <c r="G426" s="503">
        <v>9</v>
      </c>
      <c r="M426" s="103"/>
      <c r="N426" s="230"/>
      <c r="Y426" s="104"/>
      <c r="Z426" s="106"/>
    </row>
    <row r="427" spans="2:26" ht="12" hidden="1" customHeight="1">
      <c r="B427" s="1" t="s">
        <v>290</v>
      </c>
      <c r="C427" s="501">
        <v>20</v>
      </c>
      <c r="D427" s="257" t="s">
        <v>334</v>
      </c>
      <c r="E427" s="501">
        <v>11</v>
      </c>
      <c r="G427" s="503"/>
      <c r="M427" s="103"/>
      <c r="N427" s="230"/>
      <c r="Y427" s="104"/>
      <c r="Z427" s="106"/>
    </row>
    <row r="428" spans="2:26" ht="12" hidden="1" customHeight="1">
      <c r="B428" s="1" t="s">
        <v>291</v>
      </c>
      <c r="C428" s="501">
        <v>21</v>
      </c>
      <c r="D428" s="257" t="s">
        <v>682</v>
      </c>
      <c r="F428" s="230" t="s">
        <v>346</v>
      </c>
      <c r="G428" s="503">
        <v>0</v>
      </c>
      <c r="M428" s="103"/>
      <c r="N428" s="230"/>
      <c r="Y428" s="104"/>
      <c r="Z428" s="106"/>
    </row>
    <row r="429" spans="2:26" ht="12" hidden="1" customHeight="1">
      <c r="B429" s="1" t="s">
        <v>292</v>
      </c>
      <c r="C429" s="501">
        <v>22</v>
      </c>
      <c r="F429" s="230" t="s">
        <v>354</v>
      </c>
      <c r="G429" s="503">
        <v>1</v>
      </c>
      <c r="M429" s="103"/>
      <c r="N429" s="230"/>
      <c r="Y429" s="104"/>
      <c r="Z429" s="106"/>
    </row>
    <row r="430" spans="2:26" ht="12" hidden="1" customHeight="1">
      <c r="B430" s="1" t="s">
        <v>293</v>
      </c>
      <c r="C430" s="501">
        <v>23</v>
      </c>
      <c r="D430" s="257" t="s">
        <v>335</v>
      </c>
      <c r="E430" s="501">
        <v>1</v>
      </c>
      <c r="F430" s="230" t="s">
        <v>355</v>
      </c>
      <c r="G430" s="503">
        <v>2</v>
      </c>
      <c r="M430" s="103"/>
      <c r="N430" s="230"/>
      <c r="Y430" s="104"/>
      <c r="Z430" s="106"/>
    </row>
    <row r="431" spans="2:26" ht="12" hidden="1" customHeight="1">
      <c r="B431" s="1" t="s">
        <v>294</v>
      </c>
      <c r="C431" s="501">
        <v>24</v>
      </c>
      <c r="D431" s="257" t="s">
        <v>336</v>
      </c>
      <c r="E431" s="501">
        <v>2</v>
      </c>
      <c r="F431" s="230" t="s">
        <v>356</v>
      </c>
      <c r="G431" s="503">
        <v>3</v>
      </c>
      <c r="M431" s="103"/>
      <c r="N431" s="230"/>
      <c r="Y431" s="104"/>
      <c r="Z431" s="106"/>
    </row>
    <row r="432" spans="2:26" ht="12" hidden="1" customHeight="1">
      <c r="B432" s="1" t="s">
        <v>295</v>
      </c>
      <c r="C432" s="501">
        <v>25</v>
      </c>
      <c r="D432" s="257" t="s">
        <v>337</v>
      </c>
      <c r="E432" s="501">
        <v>3</v>
      </c>
      <c r="F432" s="230" t="s">
        <v>357</v>
      </c>
      <c r="G432" s="503">
        <v>4</v>
      </c>
      <c r="M432" s="103"/>
      <c r="N432" s="230"/>
      <c r="Y432" s="104"/>
      <c r="Z432" s="106"/>
    </row>
    <row r="433" spans="2:26" ht="12" hidden="1" customHeight="1">
      <c r="B433" s="1" t="s">
        <v>296</v>
      </c>
      <c r="C433" s="501">
        <v>26</v>
      </c>
      <c r="D433" s="257" t="s">
        <v>338</v>
      </c>
      <c r="E433" s="501">
        <v>4</v>
      </c>
      <c r="F433" s="230" t="s">
        <v>358</v>
      </c>
      <c r="G433" s="503">
        <v>5</v>
      </c>
      <c r="M433" s="103"/>
      <c r="N433" s="230"/>
      <c r="Y433" s="104"/>
      <c r="Z433" s="106"/>
    </row>
    <row r="434" spans="2:26" ht="12" hidden="1" customHeight="1">
      <c r="B434" s="1" t="s">
        <v>297</v>
      </c>
      <c r="C434" s="501">
        <v>27</v>
      </c>
      <c r="D434" s="257" t="s">
        <v>339</v>
      </c>
      <c r="E434" s="501">
        <v>5</v>
      </c>
      <c r="F434" s="230" t="s">
        <v>359</v>
      </c>
      <c r="G434" s="503">
        <v>6</v>
      </c>
      <c r="M434" s="103"/>
      <c r="N434" s="230"/>
      <c r="Y434" s="104"/>
      <c r="Z434" s="106"/>
    </row>
    <row r="435" spans="2:26" ht="12" hidden="1" customHeight="1">
      <c r="B435" s="1" t="s">
        <v>298</v>
      </c>
      <c r="C435" s="501">
        <v>28</v>
      </c>
      <c r="D435" s="512" t="s">
        <v>1332</v>
      </c>
      <c r="E435" s="501">
        <v>6</v>
      </c>
      <c r="F435" s="230" t="s">
        <v>360</v>
      </c>
      <c r="G435" s="503">
        <v>7</v>
      </c>
      <c r="M435" s="103"/>
      <c r="N435" s="230"/>
      <c r="Y435" s="104"/>
      <c r="Z435" s="106"/>
    </row>
    <row r="436" spans="2:26" ht="12" hidden="1" customHeight="1">
      <c r="B436" s="1" t="s">
        <v>299</v>
      </c>
      <c r="C436" s="501">
        <v>29</v>
      </c>
      <c r="D436" s="502"/>
      <c r="F436" s="230" t="s">
        <v>340</v>
      </c>
      <c r="G436" s="503">
        <v>9</v>
      </c>
      <c r="M436" s="103"/>
      <c r="N436" s="230"/>
      <c r="Y436" s="104"/>
      <c r="Z436" s="106"/>
    </row>
    <row r="437" spans="2:26" ht="12" hidden="1" customHeight="1">
      <c r="B437" s="1" t="s">
        <v>300</v>
      </c>
      <c r="C437" s="501">
        <v>30</v>
      </c>
      <c r="D437" s="502" t="s">
        <v>1758</v>
      </c>
      <c r="E437" s="517">
        <v>3</v>
      </c>
      <c r="M437" s="103"/>
      <c r="N437" s="230"/>
      <c r="Y437" s="104"/>
      <c r="Z437" s="106"/>
    </row>
    <row r="438" spans="2:26" ht="12" hidden="1" customHeight="1">
      <c r="B438" s="1" t="s">
        <v>301</v>
      </c>
      <c r="C438" s="501">
        <v>31</v>
      </c>
      <c r="D438" s="502" t="s">
        <v>1199</v>
      </c>
      <c r="E438" s="517">
        <v>1</v>
      </c>
      <c r="F438" s="230" t="s">
        <v>346</v>
      </c>
      <c r="G438" s="503">
        <v>0</v>
      </c>
      <c r="M438" s="103"/>
      <c r="N438" s="230"/>
      <c r="Y438" s="104"/>
      <c r="Z438" s="106"/>
    </row>
    <row r="439" spans="2:26" ht="12" hidden="1" customHeight="1">
      <c r="B439" s="1" t="s">
        <v>302</v>
      </c>
      <c r="C439" s="501">
        <v>32</v>
      </c>
      <c r="D439" s="502" t="s">
        <v>1200</v>
      </c>
      <c r="E439" s="517">
        <v>2</v>
      </c>
      <c r="F439" s="230" t="s">
        <v>365</v>
      </c>
      <c r="G439" s="503">
        <v>1</v>
      </c>
      <c r="M439" s="103"/>
      <c r="N439" s="230"/>
      <c r="Y439" s="104"/>
      <c r="Z439" s="106"/>
    </row>
    <row r="440" spans="2:26" ht="12" hidden="1" customHeight="1">
      <c r="B440" s="1" t="s">
        <v>303</v>
      </c>
      <c r="C440" s="501">
        <v>33</v>
      </c>
      <c r="E440" s="501">
        <v>4</v>
      </c>
      <c r="F440" s="230" t="s">
        <v>366</v>
      </c>
      <c r="G440" s="503">
        <v>2</v>
      </c>
      <c r="M440" s="103"/>
      <c r="N440" s="230"/>
      <c r="Y440" s="104"/>
      <c r="Z440" s="106"/>
    </row>
    <row r="441" spans="2:26" ht="12" hidden="1" customHeight="1">
      <c r="B441" s="1" t="s">
        <v>304</v>
      </c>
      <c r="C441" s="501">
        <v>34</v>
      </c>
      <c r="E441" s="501">
        <v>5</v>
      </c>
      <c r="F441" s="230" t="s">
        <v>367</v>
      </c>
      <c r="G441" s="503">
        <v>3</v>
      </c>
      <c r="M441" s="103"/>
      <c r="N441" s="230"/>
      <c r="Y441" s="104"/>
      <c r="Z441" s="106"/>
    </row>
    <row r="442" spans="2:26" ht="12" hidden="1" customHeight="1">
      <c r="B442" s="1" t="s">
        <v>305</v>
      </c>
      <c r="C442" s="501">
        <v>35</v>
      </c>
      <c r="F442" s="230" t="s">
        <v>368</v>
      </c>
      <c r="G442" s="503">
        <v>4</v>
      </c>
      <c r="M442" s="103"/>
      <c r="N442" s="230"/>
      <c r="Y442" s="104"/>
      <c r="Z442" s="106"/>
    </row>
    <row r="443" spans="2:26" ht="12" hidden="1" customHeight="1">
      <c r="B443" s="1" t="s">
        <v>306</v>
      </c>
      <c r="C443" s="501">
        <v>36</v>
      </c>
      <c r="D443" s="512" t="s">
        <v>1254</v>
      </c>
      <c r="E443" s="501">
        <v>0</v>
      </c>
      <c r="F443" s="230" t="s">
        <v>340</v>
      </c>
      <c r="G443" s="503">
        <v>9</v>
      </c>
      <c r="M443" s="103"/>
      <c r="N443" s="230"/>
      <c r="Y443" s="104"/>
      <c r="Z443" s="106"/>
    </row>
    <row r="444" spans="2:26" ht="12" hidden="1" customHeight="1">
      <c r="B444" s="1" t="s">
        <v>307</v>
      </c>
      <c r="C444" s="501">
        <v>37</v>
      </c>
      <c r="D444" s="512" t="s">
        <v>1192</v>
      </c>
      <c r="E444" s="501">
        <v>1</v>
      </c>
      <c r="M444" s="103"/>
      <c r="N444" s="230"/>
      <c r="Y444" s="104"/>
      <c r="Z444" s="106"/>
    </row>
    <row r="445" spans="2:26" ht="12" hidden="1" customHeight="1">
      <c r="B445" s="1" t="s">
        <v>308</v>
      </c>
      <c r="C445" s="501">
        <v>38</v>
      </c>
      <c r="D445" s="512" t="s">
        <v>1255</v>
      </c>
      <c r="F445"/>
      <c r="G445" s="503">
        <v>1</v>
      </c>
      <c r="H445" s="230" t="s">
        <v>506</v>
      </c>
      <c r="I445" s="503">
        <v>1</v>
      </c>
      <c r="M445" s="103"/>
      <c r="N445" s="230"/>
      <c r="Y445" s="104"/>
      <c r="Z445" s="106"/>
    </row>
    <row r="446" spans="2:26" ht="12" hidden="1" customHeight="1">
      <c r="B446" s="1" t="s">
        <v>309</v>
      </c>
      <c r="C446" s="501">
        <v>39</v>
      </c>
      <c r="D446" s="512" t="s">
        <v>346</v>
      </c>
      <c r="E446" s="501">
        <v>1</v>
      </c>
      <c r="F446" t="s">
        <v>485</v>
      </c>
      <c r="G446" s="503">
        <v>2</v>
      </c>
      <c r="H446" s="230" t="s">
        <v>507</v>
      </c>
      <c r="I446" s="503">
        <v>2</v>
      </c>
      <c r="M446" s="103"/>
      <c r="N446" s="230"/>
      <c r="Y446" s="104"/>
      <c r="Z446" s="106"/>
    </row>
    <row r="447" spans="2:26" ht="12" hidden="1" customHeight="1">
      <c r="B447" s="1" t="s">
        <v>310</v>
      </c>
      <c r="C447" s="501">
        <v>40</v>
      </c>
      <c r="D447" s="257" t="s">
        <v>760</v>
      </c>
      <c r="E447" s="501">
        <v>1</v>
      </c>
      <c r="F447" t="s">
        <v>486</v>
      </c>
      <c r="G447" s="503">
        <v>3</v>
      </c>
      <c r="H447" s="230" t="s">
        <v>508</v>
      </c>
      <c r="I447" s="503">
        <v>3</v>
      </c>
      <c r="M447" s="103"/>
      <c r="N447" s="230"/>
      <c r="Y447" s="104"/>
      <c r="Z447" s="106"/>
    </row>
    <row r="448" spans="2:26" ht="12" hidden="1" customHeight="1">
      <c r="B448" s="1" t="s">
        <v>311</v>
      </c>
      <c r="C448" s="501">
        <v>41</v>
      </c>
      <c r="D448" s="257" t="s">
        <v>761</v>
      </c>
      <c r="E448" s="501">
        <v>2</v>
      </c>
      <c r="F448" t="s">
        <v>487</v>
      </c>
      <c r="G448" s="503">
        <v>4</v>
      </c>
      <c r="H448" s="230" t="s">
        <v>509</v>
      </c>
      <c r="I448" s="503">
        <v>4</v>
      </c>
      <c r="M448" s="103"/>
      <c r="N448" s="230"/>
      <c r="Y448" s="104"/>
      <c r="Z448" s="106"/>
    </row>
    <row r="449" spans="2:26" ht="12" hidden="1" customHeight="1">
      <c r="B449" s="1" t="s">
        <v>312</v>
      </c>
      <c r="C449" s="501">
        <v>42</v>
      </c>
      <c r="F449" t="s">
        <v>488</v>
      </c>
      <c r="G449" s="503">
        <v>5</v>
      </c>
      <c r="H449" s="230" t="s">
        <v>510</v>
      </c>
      <c r="I449" s="503">
        <v>5</v>
      </c>
      <c r="M449" s="103"/>
      <c r="N449" s="230"/>
      <c r="Y449" s="104"/>
      <c r="Z449" s="106"/>
    </row>
    <row r="450" spans="2:26" ht="12" hidden="1" customHeight="1">
      <c r="B450" s="1" t="s">
        <v>313</v>
      </c>
      <c r="C450" s="501">
        <v>43</v>
      </c>
      <c r="D450" s="257" t="s">
        <v>341</v>
      </c>
      <c r="E450" s="501">
        <v>1</v>
      </c>
      <c r="F450" s="230" t="s">
        <v>340</v>
      </c>
      <c r="M450" s="103"/>
      <c r="N450" s="230"/>
      <c r="Y450" s="104"/>
      <c r="Z450" s="106"/>
    </row>
    <row r="451" spans="2:26" ht="12" hidden="1" customHeight="1">
      <c r="B451" s="1" t="s">
        <v>314</v>
      </c>
      <c r="C451" s="501">
        <v>44</v>
      </c>
      <c r="D451" s="257" t="s">
        <v>345</v>
      </c>
      <c r="E451" s="501">
        <v>2</v>
      </c>
      <c r="G451" s="230" t="s">
        <v>1667</v>
      </c>
      <c r="H451" s="504"/>
      <c r="M451" s="103"/>
      <c r="N451" s="230"/>
      <c r="Y451" s="104"/>
      <c r="Z451" s="106"/>
    </row>
    <row r="452" spans="2:26" ht="12" hidden="1" customHeight="1">
      <c r="B452" s="1" t="s">
        <v>315</v>
      </c>
      <c r="C452" s="501">
        <v>45</v>
      </c>
      <c r="D452" s="257" t="s">
        <v>343</v>
      </c>
      <c r="E452" s="501">
        <v>3</v>
      </c>
      <c r="G452" s="230" t="s">
        <v>1668</v>
      </c>
      <c r="M452" s="103"/>
      <c r="N452" s="230"/>
      <c r="Y452" s="104"/>
      <c r="Z452" s="106"/>
    </row>
    <row r="453" spans="2:26" ht="12" hidden="1" customHeight="1">
      <c r="B453" s="1" t="s">
        <v>316</v>
      </c>
      <c r="C453" s="501">
        <v>46</v>
      </c>
      <c r="D453" s="257" t="s">
        <v>344</v>
      </c>
      <c r="E453" s="501">
        <v>4</v>
      </c>
      <c r="G453" s="230" t="s">
        <v>1669</v>
      </c>
      <c r="M453" s="103"/>
      <c r="N453" s="230"/>
      <c r="Y453" s="104"/>
      <c r="Z453" s="106"/>
    </row>
    <row r="454" spans="2:26" ht="12" hidden="1" customHeight="1">
      <c r="B454" s="1" t="s">
        <v>317</v>
      </c>
      <c r="C454" s="501">
        <v>47</v>
      </c>
      <c r="D454" s="257" t="s">
        <v>342</v>
      </c>
      <c r="E454" s="501">
        <v>5</v>
      </c>
      <c r="M454" s="103"/>
      <c r="N454" s="230"/>
      <c r="Y454" s="104"/>
      <c r="Z454" s="106"/>
    </row>
    <row r="455" spans="2:26" ht="12" hidden="1" customHeight="1"/>
    <row r="456" spans="2:26" ht="12" hidden="1" customHeight="1">
      <c r="B456" s="230" t="s">
        <v>1357</v>
      </c>
      <c r="D456" s="257" t="s">
        <v>1265</v>
      </c>
    </row>
    <row r="457" spans="2:26" ht="12" hidden="1" customHeight="1">
      <c r="B457" s="230" t="s">
        <v>1359</v>
      </c>
      <c r="D457" s="257" t="s">
        <v>603</v>
      </c>
    </row>
    <row r="458" spans="2:26" ht="12" hidden="1" customHeight="1">
      <c r="B458" s="230" t="s">
        <v>1358</v>
      </c>
      <c r="D458" s="257" t="s">
        <v>604</v>
      </c>
    </row>
    <row r="459" spans="2:26" ht="12" hidden="1" customHeight="1">
      <c r="B459" s="230" t="s">
        <v>1356</v>
      </c>
      <c r="D459" s="257" t="s">
        <v>605</v>
      </c>
    </row>
    <row r="460" spans="2:26" ht="12" hidden="1" customHeight="1">
      <c r="B460" s="230" t="s">
        <v>600</v>
      </c>
      <c r="D460" s="257" t="s">
        <v>1267</v>
      </c>
    </row>
    <row r="461" spans="2:26" ht="12" hidden="1" customHeight="1">
      <c r="B461" s="230" t="s">
        <v>601</v>
      </c>
      <c r="D461" s="257" t="s">
        <v>1268</v>
      </c>
    </row>
    <row r="462" spans="2:26" ht="12" hidden="1" customHeight="1">
      <c r="B462" s="230" t="s">
        <v>602</v>
      </c>
      <c r="D462" s="257" t="s">
        <v>1269</v>
      </c>
    </row>
    <row r="463" spans="2:26" ht="12" hidden="1" customHeight="1"/>
    <row r="464" spans="2:26" ht="15.9" customHeight="1"/>
    <row r="465" ht="17.100000000000001" customHeight="1"/>
    <row r="466" ht="15.9" customHeight="1"/>
  </sheetData>
  <sheetProtection algorithmName="SHA-512" hashValue="CRK0ojrooc2CgQH28D+CZC6Lc/WltAMJwdXgE+PTJokC+jwqtYceagh6h+gxBjm20aRfpMutrCY0L+JgsspSfw==" saltValue="D6s8GMHrKuXlXvpy7hhsAg==" spinCount="100000" sheet="1" objects="1" scenarios="1"/>
  <mergeCells count="400">
    <mergeCell ref="H213:K213"/>
    <mergeCell ref="H214:K214"/>
    <mergeCell ref="H251:K251"/>
    <mergeCell ref="I224:K224"/>
    <mergeCell ref="H193:K193"/>
    <mergeCell ref="C196:E196"/>
    <mergeCell ref="C190:E190"/>
    <mergeCell ref="C191:E191"/>
    <mergeCell ref="C136:E136"/>
    <mergeCell ref="C153:E153"/>
    <mergeCell ref="C186:E186"/>
    <mergeCell ref="C163:E163"/>
    <mergeCell ref="C165:E165"/>
    <mergeCell ref="C145:E145"/>
    <mergeCell ref="F242:H242"/>
    <mergeCell ref="C221:E221"/>
    <mergeCell ref="C225:E225"/>
    <mergeCell ref="C233:E233"/>
    <mergeCell ref="H212:K212"/>
    <mergeCell ref="C242:E242"/>
    <mergeCell ref="F225:H225"/>
    <mergeCell ref="H222:K222"/>
    <mergeCell ref="C241:E241"/>
    <mergeCell ref="C224:E224"/>
    <mergeCell ref="C287:E287"/>
    <mergeCell ref="H287:K287"/>
    <mergeCell ref="N365:N366"/>
    <mergeCell ref="N338:N341"/>
    <mergeCell ref="N348:N349"/>
    <mergeCell ref="N325:N326"/>
    <mergeCell ref="C321:E321"/>
    <mergeCell ref="C322:E322"/>
    <mergeCell ref="C323:E323"/>
    <mergeCell ref="H321:K321"/>
    <mergeCell ref="H322:K322"/>
    <mergeCell ref="C324:E324"/>
    <mergeCell ref="C325:E325"/>
    <mergeCell ref="H366:K366"/>
    <mergeCell ref="C332:E332"/>
    <mergeCell ref="C344:E344"/>
    <mergeCell ref="C334:E334"/>
    <mergeCell ref="C333:E333"/>
    <mergeCell ref="C314:E314"/>
    <mergeCell ref="C315:E315"/>
    <mergeCell ref="C327:E327"/>
    <mergeCell ref="C328:E328"/>
    <mergeCell ref="N335:N336"/>
    <mergeCell ref="C329:E329"/>
    <mergeCell ref="C401:E401"/>
    <mergeCell ref="C398:E398"/>
    <mergeCell ref="C399:E399"/>
    <mergeCell ref="C337:E337"/>
    <mergeCell ref="C338:E338"/>
    <mergeCell ref="C342:E342"/>
    <mergeCell ref="C339:E339"/>
    <mergeCell ref="C340:E340"/>
    <mergeCell ref="C341:E341"/>
    <mergeCell ref="C390:E390"/>
    <mergeCell ref="C391:E391"/>
    <mergeCell ref="C392:E392"/>
    <mergeCell ref="C393:E393"/>
    <mergeCell ref="C356:E356"/>
    <mergeCell ref="C357:E357"/>
    <mergeCell ref="C358:E358"/>
    <mergeCell ref="C359:E359"/>
    <mergeCell ref="C361:E361"/>
    <mergeCell ref="C343:E343"/>
    <mergeCell ref="C360:E360"/>
    <mergeCell ref="H382:K382"/>
    <mergeCell ref="H386:K386"/>
    <mergeCell ref="H387:K387"/>
    <mergeCell ref="H376:K376"/>
    <mergeCell ref="C345:E345"/>
    <mergeCell ref="C346:E346"/>
    <mergeCell ref="C347:E347"/>
    <mergeCell ref="C348:E348"/>
    <mergeCell ref="C366:E366"/>
    <mergeCell ref="C367:E367"/>
    <mergeCell ref="C368:E368"/>
    <mergeCell ref="C369:E369"/>
    <mergeCell ref="C370:E370"/>
    <mergeCell ref="K354:L354"/>
    <mergeCell ref="H375:K375"/>
    <mergeCell ref="H348:K348"/>
    <mergeCell ref="H349:K349"/>
    <mergeCell ref="C376:E376"/>
    <mergeCell ref="C375:E375"/>
    <mergeCell ref="C349:E349"/>
    <mergeCell ref="C362:E362"/>
    <mergeCell ref="C371:E371"/>
    <mergeCell ref="C372:E372"/>
    <mergeCell ref="C373:E373"/>
    <mergeCell ref="N398:N399"/>
    <mergeCell ref="C377:E377"/>
    <mergeCell ref="C378:E378"/>
    <mergeCell ref="C383:E383"/>
    <mergeCell ref="C384:E384"/>
    <mergeCell ref="C388:E388"/>
    <mergeCell ref="C389:E389"/>
    <mergeCell ref="C379:E379"/>
    <mergeCell ref="C380:E380"/>
    <mergeCell ref="C381:E381"/>
    <mergeCell ref="C382:E382"/>
    <mergeCell ref="C385:E385"/>
    <mergeCell ref="C386:E386"/>
    <mergeCell ref="C387:E387"/>
    <mergeCell ref="H398:K398"/>
    <mergeCell ref="H399:K399"/>
    <mergeCell ref="C395:E395"/>
    <mergeCell ref="C397:E397"/>
    <mergeCell ref="C394:E394"/>
    <mergeCell ref="H397:K397"/>
    <mergeCell ref="N381:N382"/>
    <mergeCell ref="N386:N387"/>
    <mergeCell ref="C396:E396"/>
    <mergeCell ref="H381:K381"/>
    <mergeCell ref="N369:N370"/>
    <mergeCell ref="N375:N376"/>
    <mergeCell ref="H365:K365"/>
    <mergeCell ref="H258:K258"/>
    <mergeCell ref="H369:K369"/>
    <mergeCell ref="H370:K370"/>
    <mergeCell ref="C279:E279"/>
    <mergeCell ref="C363:E363"/>
    <mergeCell ref="C364:E364"/>
    <mergeCell ref="C365:E365"/>
    <mergeCell ref="C374:E374"/>
    <mergeCell ref="C335:E335"/>
    <mergeCell ref="C336:E336"/>
    <mergeCell ref="H335:K335"/>
    <mergeCell ref="H336:K336"/>
    <mergeCell ref="C326:E326"/>
    <mergeCell ref="H326:K326"/>
    <mergeCell ref="C316:E316"/>
    <mergeCell ref="C317:E317"/>
    <mergeCell ref="C318:E318"/>
    <mergeCell ref="I328:J328"/>
    <mergeCell ref="N321:N322"/>
    <mergeCell ref="C285:E285"/>
    <mergeCell ref="C319:E319"/>
    <mergeCell ref="C330:E330"/>
    <mergeCell ref="C331:E331"/>
    <mergeCell ref="N192:N194"/>
    <mergeCell ref="N235:N238"/>
    <mergeCell ref="N244:N246"/>
    <mergeCell ref="N249:N251"/>
    <mergeCell ref="N257:N258"/>
    <mergeCell ref="I225:K225"/>
    <mergeCell ref="K266:L266"/>
    <mergeCell ref="K312:L312"/>
    <mergeCell ref="N205:N207"/>
    <mergeCell ref="N212:N214"/>
    <mergeCell ref="N227:N229"/>
    <mergeCell ref="K219:L219"/>
    <mergeCell ref="H257:K257"/>
    <mergeCell ref="F232:H232"/>
    <mergeCell ref="I232:K232"/>
    <mergeCell ref="F233:H233"/>
    <mergeCell ref="I233:K233"/>
    <mergeCell ref="C320:E320"/>
    <mergeCell ref="C257:E257"/>
    <mergeCell ref="H325:K325"/>
    <mergeCell ref="C271:E271"/>
    <mergeCell ref="H248:K248"/>
    <mergeCell ref="C5:K5"/>
    <mergeCell ref="C6:H6"/>
    <mergeCell ref="F8:H8"/>
    <mergeCell ref="I8:K8"/>
    <mergeCell ref="E15:K15"/>
    <mergeCell ref="C19:D19"/>
    <mergeCell ref="E19:K19"/>
    <mergeCell ref="J48:K48"/>
    <mergeCell ref="E33:F33"/>
    <mergeCell ref="I21:J21"/>
    <mergeCell ref="C23:D23"/>
    <mergeCell ref="H34:I34"/>
    <mergeCell ref="E23:F23"/>
    <mergeCell ref="G24:I24"/>
    <mergeCell ref="C20:D20"/>
    <mergeCell ref="H33:I33"/>
    <mergeCell ref="E39:F39"/>
    <mergeCell ref="E34:F34"/>
    <mergeCell ref="E35:F35"/>
    <mergeCell ref="E36:F36"/>
    <mergeCell ref="E18:K18"/>
    <mergeCell ref="F9:H9"/>
    <mergeCell ref="I9:K9"/>
    <mergeCell ref="G25:I25"/>
    <mergeCell ref="N50:O50"/>
    <mergeCell ref="D72:I72"/>
    <mergeCell ref="J72:K72"/>
    <mergeCell ref="C51:F51"/>
    <mergeCell ref="J76:K76"/>
    <mergeCell ref="G78:H78"/>
    <mergeCell ref="C65:E65"/>
    <mergeCell ref="D77:E77"/>
    <mergeCell ref="D78:E78"/>
    <mergeCell ref="C63:E63"/>
    <mergeCell ref="C64:E64"/>
    <mergeCell ref="C66:E66"/>
    <mergeCell ref="C67:E67"/>
    <mergeCell ref="C68:E68"/>
    <mergeCell ref="N54:O54"/>
    <mergeCell ref="F56:H56"/>
    <mergeCell ref="D74:E74"/>
    <mergeCell ref="G74:H74"/>
    <mergeCell ref="G53:I53"/>
    <mergeCell ref="D75:E75"/>
    <mergeCell ref="F55:H55"/>
    <mergeCell ref="I55:K55"/>
    <mergeCell ref="K59:L59"/>
    <mergeCell ref="N61:N63"/>
    <mergeCell ref="E21:F21"/>
    <mergeCell ref="I56:K56"/>
    <mergeCell ref="J78:K78"/>
    <mergeCell ref="C62:E62"/>
    <mergeCell ref="K2:L2"/>
    <mergeCell ref="J49:K49"/>
    <mergeCell ref="E16:K16"/>
    <mergeCell ref="E17:K17"/>
    <mergeCell ref="G51:I51"/>
    <mergeCell ref="G52:I52"/>
    <mergeCell ref="G54:I54"/>
    <mergeCell ref="E38:F38"/>
    <mergeCell ref="C50:K50"/>
    <mergeCell ref="C57:E57"/>
    <mergeCell ref="K70:L70"/>
    <mergeCell ref="D76:E76"/>
    <mergeCell ref="F10:H10"/>
    <mergeCell ref="I10:K10"/>
    <mergeCell ref="F11:H11"/>
    <mergeCell ref="I11:K11"/>
    <mergeCell ref="G29:I29"/>
    <mergeCell ref="B53:E53"/>
    <mergeCell ref="B54:E54"/>
    <mergeCell ref="G26:I26"/>
    <mergeCell ref="G27:I27"/>
    <mergeCell ref="K81:L81"/>
    <mergeCell ref="C55:E56"/>
    <mergeCell ref="D79:E79"/>
    <mergeCell ref="G31:I31"/>
    <mergeCell ref="G30:I30"/>
    <mergeCell ref="H35:I35"/>
    <mergeCell ref="H36:I36"/>
    <mergeCell ref="H37:I37"/>
    <mergeCell ref="H38:I38"/>
    <mergeCell ref="H39:I39"/>
    <mergeCell ref="K46:L46"/>
    <mergeCell ref="E40:K41"/>
    <mergeCell ref="E37:F37"/>
    <mergeCell ref="C73:K73"/>
    <mergeCell ref="J74:K74"/>
    <mergeCell ref="B52:E52"/>
    <mergeCell ref="F57:K57"/>
    <mergeCell ref="I23:J23"/>
    <mergeCell ref="C273:E273"/>
    <mergeCell ref="C274:E274"/>
    <mergeCell ref="C149:E149"/>
    <mergeCell ref="C151:E151"/>
    <mergeCell ref="C147:E147"/>
    <mergeCell ref="C205:E205"/>
    <mergeCell ref="C206:E206"/>
    <mergeCell ref="C207:E207"/>
    <mergeCell ref="C181:E181"/>
    <mergeCell ref="C188:E188"/>
    <mergeCell ref="C256:E256"/>
    <mergeCell ref="C189:E189"/>
    <mergeCell ref="C156:E156"/>
    <mergeCell ref="C157:E157"/>
    <mergeCell ref="C154:E154"/>
    <mergeCell ref="C155:E155"/>
    <mergeCell ref="C258:E258"/>
    <mergeCell ref="G76:H76"/>
    <mergeCell ref="C127:E127"/>
    <mergeCell ref="C124:E124"/>
    <mergeCell ref="H164:K164"/>
    <mergeCell ref="H154:K154"/>
    <mergeCell ref="H155:K155"/>
    <mergeCell ref="G84:I84"/>
    <mergeCell ref="G85:I85"/>
    <mergeCell ref="C185:E185"/>
    <mergeCell ref="C180:E180"/>
    <mergeCell ref="C141:E141"/>
    <mergeCell ref="C162:E162"/>
    <mergeCell ref="C161:E161"/>
    <mergeCell ref="I241:K241"/>
    <mergeCell ref="C208:E208"/>
    <mergeCell ref="H194:K194"/>
    <mergeCell ref="K177:L177"/>
    <mergeCell ref="H206:K206"/>
    <mergeCell ref="F241:H241"/>
    <mergeCell ref="H207:K207"/>
    <mergeCell ref="H205:K205"/>
    <mergeCell ref="K89:L89"/>
    <mergeCell ref="B96:K96"/>
    <mergeCell ref="C118:E118"/>
    <mergeCell ref="C214:E214"/>
    <mergeCell ref="C129:E129"/>
    <mergeCell ref="H192:K192"/>
    <mergeCell ref="G86:I86"/>
    <mergeCell ref="H112:J112"/>
    <mergeCell ref="F224:H224"/>
    <mergeCell ref="B92:L92"/>
    <mergeCell ref="B93:L93"/>
    <mergeCell ref="C121:E121"/>
    <mergeCell ref="C137:E137"/>
    <mergeCell ref="C192:E192"/>
    <mergeCell ref="C193:E193"/>
    <mergeCell ref="C194:E194"/>
    <mergeCell ref="C139:E139"/>
    <mergeCell ref="C125:E125"/>
    <mergeCell ref="H127:K127"/>
    <mergeCell ref="C119:E119"/>
    <mergeCell ref="C120:E120"/>
    <mergeCell ref="C187:E187"/>
    <mergeCell ref="C126:E126"/>
    <mergeCell ref="C122:E122"/>
    <mergeCell ref="C128:E128"/>
    <mergeCell ref="C199:E199"/>
    <mergeCell ref="C201:E201"/>
    <mergeCell ref="C203:E203"/>
    <mergeCell ref="C202:E202"/>
    <mergeCell ref="C200:E200"/>
    <mergeCell ref="C277:E277"/>
    <mergeCell ref="C270:E270"/>
    <mergeCell ref="C198:E198"/>
    <mergeCell ref="C232:E232"/>
    <mergeCell ref="C213:E213"/>
    <mergeCell ref="C252:E252"/>
    <mergeCell ref="C255:E255"/>
    <mergeCell ref="C251:E251"/>
    <mergeCell ref="C248:E248"/>
    <mergeCell ref="C249:E249"/>
    <mergeCell ref="C250:E250"/>
    <mergeCell ref="C272:E272"/>
    <mergeCell ref="N151:N152"/>
    <mergeCell ref="N154:N156"/>
    <mergeCell ref="K134:L134"/>
    <mergeCell ref="N127:N129"/>
    <mergeCell ref="H163:K163"/>
    <mergeCell ref="J159:K159"/>
    <mergeCell ref="H156:K156"/>
    <mergeCell ref="C286:E286"/>
    <mergeCell ref="H286:K286"/>
    <mergeCell ref="C269:E269"/>
    <mergeCell ref="I242:K242"/>
    <mergeCell ref="C230:E230"/>
    <mergeCell ref="C239:E239"/>
    <mergeCell ref="H279:K279"/>
    <mergeCell ref="H128:K128"/>
    <mergeCell ref="C143:E143"/>
    <mergeCell ref="C179:E179"/>
    <mergeCell ref="C158:E158"/>
    <mergeCell ref="H165:K165"/>
    <mergeCell ref="C160:E160"/>
    <mergeCell ref="C222:E222"/>
    <mergeCell ref="C204:E204"/>
    <mergeCell ref="C195:E195"/>
    <mergeCell ref="C197:E197"/>
    <mergeCell ref="N81:N82"/>
    <mergeCell ref="C123:E123"/>
    <mergeCell ref="D1:F1"/>
    <mergeCell ref="G1:H1"/>
    <mergeCell ref="N208:O208"/>
    <mergeCell ref="H283:K283"/>
    <mergeCell ref="N143:N144"/>
    <mergeCell ref="N277:N279"/>
    <mergeCell ref="N8:N11"/>
    <mergeCell ref="C159:E159"/>
    <mergeCell ref="C209:E209"/>
    <mergeCell ref="C210:E210"/>
    <mergeCell ref="C211:E211"/>
    <mergeCell ref="C212:E212"/>
    <mergeCell ref="C164:E164"/>
    <mergeCell ref="C182:E182"/>
    <mergeCell ref="N137:N138"/>
    <mergeCell ref="N139:N140"/>
    <mergeCell ref="N141:N142"/>
    <mergeCell ref="H129:K129"/>
    <mergeCell ref="N163:N165"/>
    <mergeCell ref="N145:N146"/>
    <mergeCell ref="N147:N148"/>
    <mergeCell ref="N149:N150"/>
    <mergeCell ref="C284:E284"/>
    <mergeCell ref="H284:K284"/>
    <mergeCell ref="H249:K249"/>
    <mergeCell ref="C276:E276"/>
    <mergeCell ref="C275:E275"/>
    <mergeCell ref="C268:E268"/>
    <mergeCell ref="C253:E253"/>
    <mergeCell ref="C254:E254"/>
    <mergeCell ref="C247:E247"/>
    <mergeCell ref="C281:E281"/>
    <mergeCell ref="C282:E282"/>
    <mergeCell ref="C283:E283"/>
    <mergeCell ref="C280:E280"/>
    <mergeCell ref="H277:K277"/>
    <mergeCell ref="H250:K250"/>
    <mergeCell ref="C278:E278"/>
    <mergeCell ref="H278:K278"/>
  </mergeCells>
  <phoneticPr fontId="5"/>
  <conditionalFormatting sqref="C57">
    <cfRule type="expression" dxfId="212" priority="3156">
      <formula>OR(AND($K$22="無",$F$52="無",$F$53="無",$F$54="無"),$C$57&lt;&gt;"")</formula>
    </cfRule>
  </conditionalFormatting>
  <conditionalFormatting sqref="C74 C76 C78">
    <cfRule type="expression" dxfId="211" priority="3161">
      <formula>OR($J$72="無",$J$73=$D$448,$C74&lt;&gt;"")</formula>
    </cfRule>
  </conditionalFormatting>
  <conditionalFormatting sqref="C137 C139 C141 C143 C145 C147 C149 C151 C153:E156">
    <cfRule type="expression" dxfId="210" priority="170">
      <formula>$C137&lt;&gt;""</formula>
    </cfRule>
  </conditionalFormatting>
  <conditionalFormatting sqref="C137 K137 H137:H152 C139 K139 C141 K141 C143 K143 C145 K145 C147 K147 C149 K149 C151 K151 K153 C153:C156 H154:K156">
    <cfRule type="expression" dxfId="209" priority="163">
      <formula>$K$114=$D$409</formula>
    </cfRule>
  </conditionalFormatting>
  <conditionalFormatting sqref="C222 H222 C224:K225 C230 C232:K233 C239 C241:K242 C247 C248:E251 H248:K251">
    <cfRule type="expression" dxfId="208" priority="101">
      <formula>$K$114=$D$409</formula>
    </cfRule>
  </conditionalFormatting>
  <conditionalFormatting sqref="C224 C232 C241">
    <cfRule type="expression" dxfId="207" priority="214">
      <formula>$C224&lt;&gt;""</formula>
    </cfRule>
  </conditionalFormatting>
  <conditionalFormatting sqref="C225 F225:K225 C233 F233:K233 F242:K242 C243:K243 C226:K226">
    <cfRule type="expression" dxfId="206" priority="211">
      <formula>C224=$F$419</formula>
    </cfRule>
  </conditionalFormatting>
  <conditionalFormatting sqref="C225 F225:K225">
    <cfRule type="expression" dxfId="205" priority="208">
      <formula>C225&lt;&gt;""</formula>
    </cfRule>
  </conditionalFormatting>
  <conditionalFormatting sqref="C233 F233:K233">
    <cfRule type="expression" dxfId="204" priority="191">
      <formula>C233&lt;&gt;""</formula>
    </cfRule>
  </conditionalFormatting>
  <conditionalFormatting sqref="C239">
    <cfRule type="expression" priority="202">
      <formula>$K$114=$D$409</formula>
    </cfRule>
  </conditionalFormatting>
  <conditionalFormatting sqref="C242 F242:K242">
    <cfRule type="expression" dxfId="203" priority="114">
      <formula>C242&lt;&gt;""</formula>
    </cfRule>
  </conditionalFormatting>
  <conditionalFormatting sqref="C242">
    <cfRule type="expression" dxfId="202" priority="190">
      <formula>C241=$F$419</formula>
    </cfRule>
  </conditionalFormatting>
  <conditionalFormatting sqref="C20:D20">
    <cfRule type="expression" dxfId="201" priority="500">
      <formula>$C$20&lt;&gt;""</formula>
    </cfRule>
  </conditionalFormatting>
  <conditionalFormatting sqref="C62:E62">
    <cfRule type="expression" dxfId="200" priority="480">
      <formula>$C$62&lt;&gt;""</formula>
    </cfRule>
  </conditionalFormatting>
  <conditionalFormatting sqref="C65:E65">
    <cfRule type="expression" dxfId="199" priority="305">
      <formula>$N$67&lt;&gt;""</formula>
    </cfRule>
  </conditionalFormatting>
  <conditionalFormatting sqref="C68:E68">
    <cfRule type="expression" dxfId="198" priority="479">
      <formula>$C$68&lt;&gt;""</formula>
    </cfRule>
  </conditionalFormatting>
  <conditionalFormatting sqref="C119:E129 H127:K129">
    <cfRule type="expression" dxfId="197" priority="3220">
      <formula>$K$114=$D$409</formula>
    </cfRule>
  </conditionalFormatting>
  <conditionalFormatting sqref="C119:E129">
    <cfRule type="expression" dxfId="196" priority="3219">
      <formula>$C119&lt;&gt;""</formula>
    </cfRule>
  </conditionalFormatting>
  <conditionalFormatting sqref="C158:E165">
    <cfRule type="expression" dxfId="195" priority="112">
      <formula>$C158&lt;&gt;""</formula>
    </cfRule>
  </conditionalFormatting>
  <conditionalFormatting sqref="C180:E182 C185:E194">
    <cfRule type="expression" dxfId="194" priority="110">
      <formula>$C180&lt;&gt;""</formula>
    </cfRule>
  </conditionalFormatting>
  <conditionalFormatting sqref="C180:E182 K182:K184 C185:E194 K186:K187 H192:K194">
    <cfRule type="expression" dxfId="193" priority="109">
      <formula>$K$114=$D$409</formula>
    </cfRule>
  </conditionalFormatting>
  <conditionalFormatting sqref="C188:E189">
    <cfRule type="expression" dxfId="192" priority="182">
      <formula>AND($K$106=$D$408,$K$114=$D$409)</formula>
    </cfRule>
  </conditionalFormatting>
  <conditionalFormatting sqref="C196:E207 H197:H199 H201 H203:H204 H205:K207">
    <cfRule type="expression" dxfId="191" priority="107">
      <formula>$K$114=$D$409</formula>
    </cfRule>
  </conditionalFormatting>
  <conditionalFormatting sqref="C196:E207">
    <cfRule type="expression" dxfId="190" priority="108">
      <formula>$C196&lt;&gt;""</formula>
    </cfRule>
  </conditionalFormatting>
  <conditionalFormatting sqref="C209:E214 H212:K214">
    <cfRule type="expression" dxfId="189" priority="105">
      <formula>$K$114=$D$409</formula>
    </cfRule>
  </conditionalFormatting>
  <conditionalFormatting sqref="C209:E214">
    <cfRule type="expression" dxfId="188" priority="106">
      <formula>$C209&lt;&gt;""</formula>
    </cfRule>
  </conditionalFormatting>
  <conditionalFormatting sqref="C222:E222">
    <cfRule type="expression" dxfId="187" priority="162">
      <formula>$C222&lt;&gt;""</formula>
    </cfRule>
  </conditionalFormatting>
  <conditionalFormatting sqref="C227:E227">
    <cfRule type="expression" dxfId="186" priority="87">
      <formula>$C224&lt;&gt;""</formula>
    </cfRule>
  </conditionalFormatting>
  <conditionalFormatting sqref="C227:E229">
    <cfRule type="expression" dxfId="185" priority="80">
      <formula>$C$227="以下なし"</formula>
    </cfRule>
    <cfRule type="expression" dxfId="184" priority="69">
      <formula>$C$224="無"</formula>
    </cfRule>
  </conditionalFormatting>
  <conditionalFormatting sqref="C228:E229">
    <cfRule type="expression" dxfId="183" priority="81">
      <formula>$C$228="以下なし"</formula>
    </cfRule>
    <cfRule type="expression" dxfId="182" priority="86">
      <formula>$C227&lt;&gt;""</formula>
    </cfRule>
  </conditionalFormatting>
  <conditionalFormatting sqref="C229:E229">
    <cfRule type="expression" dxfId="181" priority="84">
      <formula>$C$229="以下なし"</formula>
    </cfRule>
  </conditionalFormatting>
  <conditionalFormatting sqref="C230:E230 C247:E247">
    <cfRule type="expression" dxfId="180" priority="3242">
      <formula>OR(C230&lt;&gt;"",C224=$F$421)</formula>
    </cfRule>
    <cfRule type="expression" dxfId="179" priority="3243">
      <formula>AND($K$109=$D$408,$K$114=$D$409)</formula>
    </cfRule>
  </conditionalFormatting>
  <conditionalFormatting sqref="C235:E235">
    <cfRule type="expression" dxfId="178" priority="21">
      <formula>$C$232&lt;&gt;""</formula>
    </cfRule>
  </conditionalFormatting>
  <conditionalFormatting sqref="C235:E238">
    <cfRule type="expression" dxfId="177" priority="11">
      <formula>$C$235="以下なし"</formula>
    </cfRule>
    <cfRule type="expression" dxfId="176" priority="8">
      <formula>$C$232="無"</formula>
    </cfRule>
  </conditionalFormatting>
  <conditionalFormatting sqref="C236:E238">
    <cfRule type="expression" dxfId="175" priority="24">
      <formula>$C235&lt;&gt;""</formula>
    </cfRule>
    <cfRule type="expression" dxfId="174" priority="16">
      <formula>$C$236="以下なし"</formula>
    </cfRule>
  </conditionalFormatting>
  <conditionalFormatting sqref="C237:E238">
    <cfRule type="expression" dxfId="173" priority="20">
      <formula>$C$237="以下なし"</formula>
    </cfRule>
  </conditionalFormatting>
  <conditionalFormatting sqref="C239:E239">
    <cfRule type="expression" dxfId="172" priority="3247">
      <formula>AND($K$109=$D$408,$K$114=$D$409)</formula>
    </cfRule>
    <cfRule type="expression" dxfId="171" priority="3246">
      <formula>OR(C239&lt;&gt;"",C232=$F$421)</formula>
    </cfRule>
  </conditionalFormatting>
  <conditionalFormatting sqref="C244:E244">
    <cfRule type="expression" dxfId="170" priority="44">
      <formula>$C241&lt;&gt;""</formula>
    </cfRule>
  </conditionalFormatting>
  <conditionalFormatting sqref="C244:E246">
    <cfRule type="expression" dxfId="169" priority="28">
      <formula>$C$241="無"</formula>
    </cfRule>
    <cfRule type="expression" dxfId="168" priority="38">
      <formula>$C$244="以下なし"</formula>
    </cfRule>
  </conditionalFormatting>
  <conditionalFormatting sqref="C245:E246">
    <cfRule type="expression" dxfId="167" priority="39">
      <formula>$C$245="以下なし"</formula>
    </cfRule>
    <cfRule type="expression" dxfId="166" priority="43">
      <formula>$C244&lt;&gt;""</formula>
    </cfRule>
  </conditionalFormatting>
  <conditionalFormatting sqref="C246:E246">
    <cfRule type="expression" dxfId="165" priority="42">
      <formula>$C$246="以下なし"</formula>
    </cfRule>
  </conditionalFormatting>
  <conditionalFormatting sqref="C248:E251">
    <cfRule type="expression" dxfId="164" priority="147">
      <formula>$C248&lt;&gt;""</formula>
    </cfRule>
  </conditionalFormatting>
  <conditionalFormatting sqref="C253:E258 H257:K258">
    <cfRule type="expression" dxfId="163" priority="104">
      <formula>$K$114=$D$409</formula>
    </cfRule>
  </conditionalFormatting>
  <conditionalFormatting sqref="C253:E258">
    <cfRule type="expression" dxfId="162" priority="157">
      <formula>$C253&lt;&gt;""</formula>
    </cfRule>
  </conditionalFormatting>
  <conditionalFormatting sqref="C270:E275 C277:E279 C281 C283:E284 C286:E287">
    <cfRule type="expression" dxfId="161" priority="103">
      <formula>$C270&lt;&gt;""</formula>
    </cfRule>
  </conditionalFormatting>
  <conditionalFormatting sqref="C270:E275 C277:E279 H277:K279 C281 C283:E284 H283:K284 C286:E287 H286:K287">
    <cfRule type="expression" dxfId="160" priority="102">
      <formula>$K$114=$D$409</formula>
    </cfRule>
  </conditionalFormatting>
  <conditionalFormatting sqref="C315:E322">
    <cfRule type="expression" dxfId="159" priority="360">
      <formula>$C315&lt;&gt;""</formula>
    </cfRule>
  </conditionalFormatting>
  <conditionalFormatting sqref="C324:E326">
    <cfRule type="expression" dxfId="158" priority="91">
      <formula>$C324&lt;&gt;""</formula>
    </cfRule>
  </conditionalFormatting>
  <conditionalFormatting sqref="C328:E336">
    <cfRule type="expression" dxfId="157" priority="356">
      <formula>$C328&lt;&gt;""</formula>
    </cfRule>
  </conditionalFormatting>
  <conditionalFormatting sqref="C342:E342">
    <cfRule type="expression" dxfId="156" priority="349">
      <formula>$C$342&lt;&gt;""</formula>
    </cfRule>
  </conditionalFormatting>
  <conditionalFormatting sqref="C344:E349">
    <cfRule type="expression" dxfId="155" priority="348">
      <formula>$C344&lt;&gt;""</formula>
    </cfRule>
  </conditionalFormatting>
  <conditionalFormatting sqref="C357:E358">
    <cfRule type="expression" dxfId="154" priority="346">
      <formula>$C357&lt;&gt;""</formula>
    </cfRule>
  </conditionalFormatting>
  <conditionalFormatting sqref="C360:E366">
    <cfRule type="expression" dxfId="153" priority="324">
      <formula>$C360&lt;&gt;""</formula>
    </cfRule>
  </conditionalFormatting>
  <conditionalFormatting sqref="C368:E370">
    <cfRule type="expression" dxfId="152" priority="97">
      <formula>$C368&lt;&gt;""</formula>
    </cfRule>
  </conditionalFormatting>
  <conditionalFormatting sqref="C372:E376">
    <cfRule type="expression" dxfId="151" priority="320">
      <formula>$C372&lt;&gt;""</formula>
    </cfRule>
  </conditionalFormatting>
  <conditionalFormatting sqref="C378:E382">
    <cfRule type="expression" dxfId="150" priority="318">
      <formula>$C378&lt;&gt;""</formula>
    </cfRule>
  </conditionalFormatting>
  <conditionalFormatting sqref="C384:E387">
    <cfRule type="expression" dxfId="149" priority="316">
      <formula>$C384&lt;&gt;""</formula>
    </cfRule>
  </conditionalFormatting>
  <conditionalFormatting sqref="C389:E392">
    <cfRule type="expression" dxfId="148" priority="313">
      <formula>$C389&lt;&gt;""</formula>
    </cfRule>
  </conditionalFormatting>
  <conditionalFormatting sqref="C394:E399">
    <cfRule type="expression" dxfId="147" priority="312">
      <formula>$C394&lt;&gt;""</formula>
    </cfRule>
  </conditionalFormatting>
  <conditionalFormatting sqref="C401:E401">
    <cfRule type="expression" dxfId="146" priority="262">
      <formula>$C$401&lt;&gt;""</formula>
    </cfRule>
  </conditionalFormatting>
  <conditionalFormatting sqref="C6:H6">
    <cfRule type="expression" dxfId="145" priority="503">
      <formula>$C$6&lt;&gt;""</formula>
    </cfRule>
  </conditionalFormatting>
  <conditionalFormatting sqref="C5:K5">
    <cfRule type="expression" dxfId="144" priority="3248">
      <formula>AND($D$1=$B$459,$C$5&lt;&gt;"")</formula>
    </cfRule>
    <cfRule type="expression" dxfId="143" priority="3249">
      <formula>$C$5&lt;&gt;""</formula>
    </cfRule>
  </conditionalFormatting>
  <conditionalFormatting sqref="C227:K229">
    <cfRule type="expression" dxfId="142" priority="70">
      <formula>C227&lt;&gt;""</formula>
    </cfRule>
  </conditionalFormatting>
  <conditionalFormatting sqref="C234:K234">
    <cfRule type="expression" dxfId="141" priority="25">
      <formula>C233=$F$419</formula>
    </cfRule>
  </conditionalFormatting>
  <conditionalFormatting sqref="C234:K238">
    <cfRule type="expression" dxfId="140" priority="2">
      <formula>C234&lt;&gt;""</formula>
    </cfRule>
  </conditionalFormatting>
  <conditionalFormatting sqref="C243:K246">
    <cfRule type="expression" dxfId="139" priority="31">
      <formula>C243&lt;&gt;""</formula>
    </cfRule>
  </conditionalFormatting>
  <conditionalFormatting sqref="D1">
    <cfRule type="expression" dxfId="138" priority="3257">
      <formula>$D$1&lt;&gt;$B$459</formula>
    </cfRule>
  </conditionalFormatting>
  <conditionalFormatting sqref="D75:E75 D77:E77 D79:E79">
    <cfRule type="expression" dxfId="137" priority="258">
      <formula>$C74="自社"</formula>
    </cfRule>
  </conditionalFormatting>
  <conditionalFormatting sqref="D238:E238">
    <cfRule type="expression" dxfId="136" priority="22">
      <formula>$C$238="以下なし"</formula>
    </cfRule>
  </conditionalFormatting>
  <conditionalFormatting sqref="E15:E19">
    <cfRule type="expression" dxfId="135" priority="236">
      <formula>$E15&lt;&gt;""</formula>
    </cfRule>
  </conditionalFormatting>
  <conditionalFormatting sqref="E21:F21">
    <cfRule type="expression" dxfId="134" priority="233">
      <formula>$E$21&lt;&gt;""</formula>
    </cfRule>
  </conditionalFormatting>
  <conditionalFormatting sqref="E23:F23">
    <cfRule type="expression" dxfId="133" priority="495">
      <formula>OR($K22="無",E23&lt;&gt;"")</formula>
    </cfRule>
  </conditionalFormatting>
  <conditionalFormatting sqref="E17:K18">
    <cfRule type="expression" dxfId="132" priority="235">
      <formula>AND($E$16="-",$E$16&lt;&gt;"")</formula>
    </cfRule>
  </conditionalFormatting>
  <conditionalFormatting sqref="E18:K18">
    <cfRule type="expression" dxfId="131" priority="234">
      <formula>AND($E$17="-",$E$17&lt;&gt;"")</formula>
    </cfRule>
  </conditionalFormatting>
  <conditionalFormatting sqref="E33:K39">
    <cfRule type="expression" dxfId="130" priority="3258">
      <formula>$E$33=$D$428</formula>
    </cfRule>
    <cfRule type="expression" dxfId="129" priority="3259">
      <formula>E33&lt;&gt;""</formula>
    </cfRule>
  </conditionalFormatting>
  <conditionalFormatting sqref="E34:K39">
    <cfRule type="expression" dxfId="128" priority="3260">
      <formula>$E$34=$D$428</formula>
    </cfRule>
  </conditionalFormatting>
  <conditionalFormatting sqref="E35:K39">
    <cfRule type="expression" dxfId="127" priority="3261">
      <formula>$E$35=$D$428</formula>
    </cfRule>
  </conditionalFormatting>
  <conditionalFormatting sqref="E36:K39">
    <cfRule type="expression" dxfId="126" priority="3262">
      <formula>$E$36=$D$428</formula>
    </cfRule>
  </conditionalFormatting>
  <conditionalFormatting sqref="E37:K39">
    <cfRule type="expression" dxfId="125" priority="3263">
      <formula>$E$37=$D$428</formula>
    </cfRule>
  </conditionalFormatting>
  <conditionalFormatting sqref="E38:K39">
    <cfRule type="expression" dxfId="124" priority="3264">
      <formula>$E$38=$D$428</formula>
    </cfRule>
  </conditionalFormatting>
  <conditionalFormatting sqref="E39:K39">
    <cfRule type="expression" dxfId="123" priority="3265">
      <formula>$E$39=$D$428</formula>
    </cfRule>
  </conditionalFormatting>
  <conditionalFormatting sqref="F52:F54">
    <cfRule type="expression" dxfId="122" priority="243">
      <formula>$F52&lt;&gt;""</formula>
    </cfRule>
  </conditionalFormatting>
  <conditionalFormatting sqref="F9:H11">
    <cfRule type="expression" dxfId="121" priority="237">
      <formula>$F$8="-"</formula>
    </cfRule>
  </conditionalFormatting>
  <conditionalFormatting sqref="F227:H227">
    <cfRule type="expression" dxfId="120" priority="88">
      <formula>$F224&lt;&gt;""</formula>
    </cfRule>
  </conditionalFormatting>
  <conditionalFormatting sqref="F227:H229">
    <cfRule type="expression" dxfId="119" priority="72">
      <formula>$F$224="無"</formula>
    </cfRule>
    <cfRule type="expression" dxfId="118" priority="78">
      <formula>$F$227="以下なし"</formula>
    </cfRule>
  </conditionalFormatting>
  <conditionalFormatting sqref="F228:H229">
    <cfRule type="expression" dxfId="117" priority="83">
      <formula>$F227&lt;&gt;""</formula>
    </cfRule>
    <cfRule type="expression" dxfId="116" priority="79">
      <formula>$F$228="以下なし"</formula>
    </cfRule>
  </conditionalFormatting>
  <conditionalFormatting sqref="F229:H229">
    <cfRule type="expression" dxfId="115" priority="82">
      <formula>$F$229="以下なし"</formula>
    </cfRule>
  </conditionalFormatting>
  <conditionalFormatting sqref="F235:H235">
    <cfRule type="expression" dxfId="114" priority="17">
      <formula>$F$232&lt;&gt;""</formula>
    </cfRule>
  </conditionalFormatting>
  <conditionalFormatting sqref="F235:H238">
    <cfRule type="expression" dxfId="113" priority="14">
      <formula>$F$235="以下なし"</formula>
    </cfRule>
    <cfRule type="expression" dxfId="112" priority="10">
      <formula>$F$232="無"</formula>
    </cfRule>
  </conditionalFormatting>
  <conditionalFormatting sqref="F236:H238">
    <cfRule type="expression" dxfId="111" priority="23">
      <formula>$F235&lt;&gt;""</formula>
    </cfRule>
    <cfRule type="expression" dxfId="110" priority="15">
      <formula>$F$236="以下なし"</formula>
    </cfRule>
  </conditionalFormatting>
  <conditionalFormatting sqref="F237:H238">
    <cfRule type="expression" dxfId="109" priority="18">
      <formula>$F$237="以下なし"</formula>
    </cfRule>
  </conditionalFormatting>
  <conditionalFormatting sqref="F238:H238">
    <cfRule type="expression" dxfId="108" priority="19">
      <formula>$F$238="以下なし"</formula>
    </cfRule>
  </conditionalFormatting>
  <conditionalFormatting sqref="F244:H244">
    <cfRule type="expression" dxfId="107" priority="45">
      <formula>$F241&lt;&gt;""</formula>
    </cfRule>
  </conditionalFormatting>
  <conditionalFormatting sqref="F244:H246">
    <cfRule type="expression" dxfId="106" priority="36">
      <formula>$F$244="以下なし"</formula>
    </cfRule>
    <cfRule type="expression" dxfId="105" priority="29">
      <formula>$F$241="無"</formula>
    </cfRule>
  </conditionalFormatting>
  <conditionalFormatting sqref="F245:H246">
    <cfRule type="expression" dxfId="104" priority="41">
      <formula>$F244&lt;&gt;""</formula>
    </cfRule>
    <cfRule type="expression" dxfId="103" priority="37">
      <formula>$F$245="以下なし"</formula>
    </cfRule>
  </conditionalFormatting>
  <conditionalFormatting sqref="F246:H246">
    <cfRule type="expression" dxfId="102" priority="40">
      <formula>$F$246="以下なし"</formula>
    </cfRule>
  </conditionalFormatting>
  <conditionalFormatting sqref="F8:K11">
    <cfRule type="expression" dxfId="101" priority="239">
      <formula>F8&lt;&gt;""</formula>
    </cfRule>
  </conditionalFormatting>
  <conditionalFormatting sqref="F55:K56">
    <cfRule type="expression" dxfId="100" priority="482">
      <formula>OR($F$54="無",F55&lt;&gt;"")</formula>
    </cfRule>
  </conditionalFormatting>
  <conditionalFormatting sqref="F57:K57">
    <cfRule type="expression" dxfId="99" priority="241">
      <formula>$F$57&lt;&gt;""</formula>
    </cfRule>
  </conditionalFormatting>
  <conditionalFormatting sqref="F224:K224">
    <cfRule type="expression" dxfId="98" priority="212">
      <formula>OR(C224=$F$421,F224&lt;&gt;"")</formula>
    </cfRule>
    <cfRule type="expression" dxfId="97" priority="213">
      <formula>C224&lt;&gt;""</formula>
    </cfRule>
  </conditionalFormatting>
  <conditionalFormatting sqref="F232:K232">
    <cfRule type="expression" dxfId="96" priority="200">
      <formula>OR(C232=$F$421,F232&lt;&gt;"")</formula>
    </cfRule>
    <cfRule type="expression" dxfId="95" priority="201">
      <formula>C232&lt;&gt;""</formula>
    </cfRule>
  </conditionalFormatting>
  <conditionalFormatting sqref="F241:K241">
    <cfRule type="expression" dxfId="94" priority="205">
      <formula>OR(C241=$F$421,F241&lt;&gt;"")</formula>
    </cfRule>
    <cfRule type="expression" dxfId="93" priority="206">
      <formula>C241&lt;&gt;""</formula>
    </cfRule>
  </conditionalFormatting>
  <conditionalFormatting sqref="G74:H74 J74:K74 D74:E79 G76:H76 J76:K76 G78:H78 J78:K78">
    <cfRule type="expression" dxfId="92" priority="3268">
      <formula>OR($J$72="無",$J$73=$D$448,$C74="無",D74&lt;&gt;"")</formula>
    </cfRule>
  </conditionalFormatting>
  <conditionalFormatting sqref="G24:I27 G85:I86">
    <cfRule type="expression" dxfId="91" priority="1315">
      <formula>$G24&lt;&gt;""</formula>
    </cfRule>
  </conditionalFormatting>
  <conditionalFormatting sqref="G25:I25">
    <cfRule type="expression" dxfId="90" priority="493">
      <formula>$N$67&lt;&gt;""</formula>
    </cfRule>
    <cfRule type="expression" dxfId="89" priority="1314">
      <formula>$D$40="NG"</formula>
    </cfRule>
  </conditionalFormatting>
  <conditionalFormatting sqref="G29:I31">
    <cfRule type="expression" dxfId="88" priority="1">
      <formula>AND($K$28="無",$G29&lt;&gt;"")</formula>
    </cfRule>
    <cfRule type="expression" dxfId="87" priority="491">
      <formula>OR($K$28="無",$G29&lt;&gt;"")</formula>
    </cfRule>
  </conditionalFormatting>
  <conditionalFormatting sqref="G51:I51">
    <cfRule type="expression" dxfId="86" priority="244">
      <formula>$G$51&lt;&gt;""</formula>
    </cfRule>
  </conditionalFormatting>
  <conditionalFormatting sqref="G52:I54">
    <cfRule type="expression" dxfId="85" priority="242">
      <formula>$G52&lt;&gt;""</formula>
    </cfRule>
  </conditionalFormatting>
  <conditionalFormatting sqref="G84:I84">
    <cfRule type="expression" dxfId="84" priority="2905">
      <formula>AND($G$84&lt;&gt;"",$K$83="有")</formula>
    </cfRule>
    <cfRule type="expression" dxfId="83" priority="2904">
      <formula>$K$83="無"</formula>
    </cfRule>
  </conditionalFormatting>
  <conditionalFormatting sqref="H137 K137 H139 K139 H141 K141 H143 K143 H145 K145 H147 K147 H149 K149 H151 K151 K153 H154:K156">
    <cfRule type="expression" dxfId="82" priority="455">
      <formula>OR(AND($C137&lt;&gt;"",$C137=0),AND($C137&lt;&gt;"",H137&lt;&gt;""))</formula>
    </cfRule>
  </conditionalFormatting>
  <conditionalFormatting sqref="H138 H140 H142 H144 H146 H148 H150 H152 K153">
    <cfRule type="expression" dxfId="81" priority="301">
      <formula>OR(AND($C137&lt;&gt;"",$C137=0),AND($C137&lt;&gt;"",H138&lt;&gt;""))</formula>
    </cfRule>
  </conditionalFormatting>
  <conditionalFormatting sqref="H158 K158 C158:E165 J159 H163:K165">
    <cfRule type="expression" dxfId="80" priority="113">
      <formula>$K$114=$D$409</formula>
    </cfRule>
  </conditionalFormatting>
  <conditionalFormatting sqref="H158">
    <cfRule type="expression" dxfId="79" priority="3280">
      <formula>OR(AND($C158&lt;&gt;"",$C158=0),AND($C158&lt;&gt;"",H158&lt;&gt;""))</formula>
    </cfRule>
  </conditionalFormatting>
  <conditionalFormatting sqref="H197:H199 H201 H203:H204 H205:K207">
    <cfRule type="expression" dxfId="78" priority="441">
      <formula>OR(AND($C197&lt;&gt;"",$C197=0),AND($C197&lt;&gt;"",$H197&lt;&gt;""))</formula>
    </cfRule>
  </conditionalFormatting>
  <conditionalFormatting sqref="H328">
    <cfRule type="expression" dxfId="77" priority="264">
      <formula>OR($C$328="",$C$328=0)</formula>
    </cfRule>
    <cfRule type="expression" dxfId="76" priority="263">
      <formula>$H$328&lt;&gt;""</formula>
    </cfRule>
  </conditionalFormatting>
  <conditionalFormatting sqref="H112:J112">
    <cfRule type="expression" dxfId="75" priority="295">
      <formula>$H$112&lt;&gt;""</formula>
    </cfRule>
  </conditionalFormatting>
  <conditionalFormatting sqref="H127:K129">
    <cfRule type="expression" dxfId="74" priority="188">
      <formula>OR(AND($C127&lt;&gt;"",$C127=0),AND($C127&lt;&gt;"",$H127&lt;&gt;""))</formula>
    </cfRule>
  </conditionalFormatting>
  <conditionalFormatting sqref="H163:K165">
    <cfRule type="expression" dxfId="73" priority="450">
      <formula>OR(AND($C163&lt;&gt;"",$C163=0),AND($C163&lt;&gt;"",$H163&lt;&gt;""))</formula>
    </cfRule>
  </conditionalFormatting>
  <conditionalFormatting sqref="H192:K194">
    <cfRule type="expression" dxfId="72" priority="445">
      <formula>OR(AND($C192&lt;&gt;"",$C192=0),AND($C192&lt;&gt;"",$H192&lt;&gt;""))</formula>
    </cfRule>
  </conditionalFormatting>
  <conditionalFormatting sqref="H212:K214">
    <cfRule type="expression" dxfId="71" priority="439">
      <formula>OR(AND($C212&lt;&gt;"",$C212=0),AND($C212&lt;&gt;"",$H212&lt;&gt;""))</formula>
    </cfRule>
  </conditionalFormatting>
  <conditionalFormatting sqref="H222:K222">
    <cfRule type="expression" dxfId="70" priority="215">
      <formula>OR(AND($C222&lt;&gt;"",$C222=0),AND($C222&lt;&gt;"",$H222&lt;&gt;""))</formula>
    </cfRule>
  </conditionalFormatting>
  <conditionalFormatting sqref="H248:K251">
    <cfRule type="expression" dxfId="69" priority="193">
      <formula>OR(AND($C248&lt;&gt;"",$C248=0),AND($C248&lt;&gt;"",$H248&lt;&gt;""))</formula>
    </cfRule>
  </conditionalFormatting>
  <conditionalFormatting sqref="H257:K258">
    <cfRule type="expression" dxfId="68" priority="371">
      <formula>OR(AND($C257&lt;&gt;"",$C257=0),AND($C257&lt;&gt;"",$H257&lt;&gt;""))</formula>
    </cfRule>
  </conditionalFormatting>
  <conditionalFormatting sqref="H277:K279">
    <cfRule type="expression" dxfId="67" priority="253">
      <formula>OR(AND($C277&lt;&gt;"",$C277=0),AND($C277&lt;&gt;"",$H277&lt;&gt;""))</formula>
    </cfRule>
  </conditionalFormatting>
  <conditionalFormatting sqref="H283:K284">
    <cfRule type="expression" dxfId="66" priority="250">
      <formula>OR(AND($C283&lt;&gt;"",$C283=0),AND($C283&lt;&gt;"",$H283&lt;&gt;""))</formula>
    </cfRule>
  </conditionalFormatting>
  <conditionalFormatting sqref="H286:K287">
    <cfRule type="expression" dxfId="65" priority="251">
      <formula>OR(AND($C286&lt;&gt;"",$C286=0),AND($C286&lt;&gt;"",$H286&lt;&gt;""))</formula>
    </cfRule>
  </conditionalFormatting>
  <conditionalFormatting sqref="H321:K322">
    <cfRule type="expression" dxfId="64" priority="359">
      <formula>OR(AND($C321&lt;&gt;"",$C321=0),AND($C321&lt;&gt;"",$H321&lt;&gt;""))</formula>
    </cfRule>
  </conditionalFormatting>
  <conditionalFormatting sqref="H325:K326">
    <cfRule type="expression" dxfId="63" priority="90">
      <formula>OR(AND($C325&lt;&gt;"",$C325=0),AND($C325&lt;&gt;"",$H325&lt;&gt;""))</formula>
    </cfRule>
  </conditionalFormatting>
  <conditionalFormatting sqref="H335:K336">
    <cfRule type="expression" dxfId="62" priority="355">
      <formula>OR(AND($C335&lt;&gt;"",$C335=0),AND($C335&lt;&gt;"",$H335&lt;&gt;""))</formula>
    </cfRule>
  </conditionalFormatting>
  <conditionalFormatting sqref="H348:K349">
    <cfRule type="expression" dxfId="61" priority="347">
      <formula>OR(AND($C348&lt;&gt;"",$C348=0),AND($C348&lt;&gt;"",$H348&lt;&gt;""))</formula>
    </cfRule>
  </conditionalFormatting>
  <conditionalFormatting sqref="H365:K366">
    <cfRule type="expression" dxfId="60" priority="323">
      <formula>OR(AND($C365&lt;&gt;"",$C365=0),AND($C365&lt;&gt;"",$H365&lt;&gt;""))</formula>
    </cfRule>
  </conditionalFormatting>
  <conditionalFormatting sqref="H369:K370">
    <cfRule type="expression" dxfId="59" priority="92">
      <formula>OR(AND($C369&lt;&gt;"",$C369=0),AND($C369&lt;&gt;"",$H369&lt;&gt;""))</formula>
    </cfRule>
  </conditionalFormatting>
  <conditionalFormatting sqref="H375:K376">
    <cfRule type="expression" dxfId="58" priority="319">
      <formula>OR(AND($C375&lt;&gt;"",$C375=0),AND($C375&lt;&gt;"",$H375&lt;&gt;""))</formula>
    </cfRule>
  </conditionalFormatting>
  <conditionalFormatting sqref="H381:K382">
    <cfRule type="expression" dxfId="57" priority="317">
      <formula>OR(AND($C381&lt;&gt;"",$C381=0),AND($C381&lt;&gt;"",$H381&lt;&gt;""))</formula>
    </cfRule>
  </conditionalFormatting>
  <conditionalFormatting sqref="H386:K387">
    <cfRule type="expression" dxfId="56" priority="315">
      <formula>OR(AND($C386&lt;&gt;"",$C386=0),AND($C386&lt;&gt;"",$H386&lt;&gt;""))</formula>
    </cfRule>
  </conditionalFormatting>
  <conditionalFormatting sqref="H397:K399">
    <cfRule type="expression" dxfId="55" priority="314">
      <formula>OR(AND($C397&lt;&gt;"",$C397=0),AND($C397&lt;&gt;"",$H397&lt;&gt;""))</formula>
    </cfRule>
  </conditionalFormatting>
  <conditionalFormatting sqref="I21:J21">
    <cfRule type="expression" dxfId="54" priority="232">
      <formula>$I$21&lt;&gt;""</formula>
    </cfRule>
  </conditionalFormatting>
  <conditionalFormatting sqref="I23:J23">
    <cfRule type="expression" dxfId="53" priority="494">
      <formula>OR($K22="無",I23&lt;&gt;"")</formula>
    </cfRule>
  </conditionalFormatting>
  <conditionalFormatting sqref="I9:K11">
    <cfRule type="expression" dxfId="52" priority="238">
      <formula>$I$8="-"</formula>
    </cfRule>
  </conditionalFormatting>
  <conditionalFormatting sqref="I227:K227">
    <cfRule type="expression" dxfId="51" priority="89">
      <formula>$I224&lt;&gt;""</formula>
    </cfRule>
  </conditionalFormatting>
  <conditionalFormatting sqref="I227:K229">
    <cfRule type="expression" dxfId="50" priority="73">
      <formula>$I$227="以下なし"</formula>
    </cfRule>
    <cfRule type="expression" dxfId="49" priority="71">
      <formula>$I$224="無"</formula>
    </cfRule>
  </conditionalFormatting>
  <conditionalFormatting sqref="I228:K229">
    <cfRule type="expression" dxfId="48" priority="74">
      <formula>$I$228="以下なし"</formula>
    </cfRule>
    <cfRule type="expression" dxfId="47" priority="77">
      <formula>$I227&lt;&gt;""</formula>
    </cfRule>
  </conditionalFormatting>
  <conditionalFormatting sqref="I229:K229">
    <cfRule type="expression" dxfId="46" priority="75">
      <formula>$I$229="以下なし"</formula>
    </cfRule>
  </conditionalFormatting>
  <conditionalFormatting sqref="I235:K235">
    <cfRule type="expression" dxfId="45" priority="12">
      <formula>$I$232&lt;&gt;""</formula>
    </cfRule>
  </conditionalFormatting>
  <conditionalFormatting sqref="I235:K238">
    <cfRule type="expression" dxfId="44" priority="3">
      <formula>$I$232="無"</formula>
    </cfRule>
    <cfRule type="expression" dxfId="43" priority="4">
      <formula>$I$235="以下なし"</formula>
    </cfRule>
  </conditionalFormatting>
  <conditionalFormatting sqref="I236:K238">
    <cfRule type="expression" dxfId="42" priority="6">
      <formula>$I$236="以下なし"</formula>
    </cfRule>
    <cfRule type="expression" dxfId="41" priority="13">
      <formula>$I235&lt;&gt;""</formula>
    </cfRule>
  </conditionalFormatting>
  <conditionalFormatting sqref="I237:K238">
    <cfRule type="expression" dxfId="40" priority="7">
      <formula>$I$237="以下なし"</formula>
    </cfRule>
  </conditionalFormatting>
  <conditionalFormatting sqref="I238:K238">
    <cfRule type="expression" dxfId="39" priority="9">
      <formula>$I$238="以下なし"</formula>
    </cfRule>
  </conditionalFormatting>
  <conditionalFormatting sqref="I244:K244">
    <cfRule type="expression" dxfId="38" priority="46">
      <formula>$I241&lt;&gt;""</formula>
    </cfRule>
  </conditionalFormatting>
  <conditionalFormatting sqref="I244:K246">
    <cfRule type="expression" dxfId="37" priority="32">
      <formula>$I$244="以下なし"</formula>
    </cfRule>
    <cfRule type="expression" dxfId="36" priority="30">
      <formula>$I$241="無"</formula>
    </cfRule>
  </conditionalFormatting>
  <conditionalFormatting sqref="I245:K246">
    <cfRule type="expression" dxfId="35" priority="35">
      <formula>$I244&lt;&gt;""</formula>
    </cfRule>
    <cfRule type="expression" dxfId="34" priority="33">
      <formula>$I$245="以下なし"</formula>
    </cfRule>
  </conditionalFormatting>
  <conditionalFormatting sqref="I246:K246">
    <cfRule type="expression" dxfId="33" priority="34">
      <formula>$I$246="以下なし"</formula>
    </cfRule>
  </conditionalFormatting>
  <conditionalFormatting sqref="J48 J72">
    <cfRule type="expression" dxfId="32" priority="3153">
      <formula>$J48&lt;&gt;""</formula>
    </cfRule>
  </conditionalFormatting>
  <conditionalFormatting sqref="J235">
    <cfRule type="expression" dxfId="31" priority="5">
      <formula>$I$235="以下なし"</formula>
    </cfRule>
  </conditionalFormatting>
  <conditionalFormatting sqref="J49:K49">
    <cfRule type="expression" dxfId="30" priority="240">
      <formula>OR($J$48="無",$J$48="対象外",$J$49&lt;&gt;"")</formula>
    </cfRule>
  </conditionalFormatting>
  <conditionalFormatting sqref="J159:K159">
    <cfRule type="expression" dxfId="29" priority="451">
      <formula>OR(AND($C159&lt;&gt;"",$C159=0),AND($C159&lt;&gt;"",J159&lt;&gt;""))</formula>
    </cfRule>
  </conditionalFormatting>
  <conditionalFormatting sqref="K20 K103:K111">
    <cfRule type="expression" dxfId="28" priority="499">
      <formula>$K20&lt;&gt;""</formula>
    </cfRule>
  </conditionalFormatting>
  <conditionalFormatting sqref="K22">
    <cfRule type="expression" dxfId="27" priority="496">
      <formula>$K22&lt;&gt;""</formula>
    </cfRule>
  </conditionalFormatting>
  <conditionalFormatting sqref="K28">
    <cfRule type="expression" dxfId="26" priority="492">
      <formula>$K28&lt;&gt;""</formula>
    </cfRule>
  </conditionalFormatting>
  <conditionalFormatting sqref="K83">
    <cfRule type="expression" dxfId="25" priority="308">
      <formula>$K83&lt;&gt;""</formula>
    </cfRule>
  </conditionalFormatting>
  <conditionalFormatting sqref="K114">
    <cfRule type="expression" dxfId="24" priority="302">
      <formula>$K114&lt;&gt;""</formula>
    </cfRule>
  </conditionalFormatting>
  <conditionalFormatting sqref="K158">
    <cfRule type="expression" dxfId="23" priority="452">
      <formula>OR(AND($C158&lt;&gt;"",$C158=0),AND($C158&lt;&gt;"",K158&lt;&gt;""))</formula>
    </cfRule>
  </conditionalFormatting>
  <conditionalFormatting sqref="K182:K184">
    <cfRule type="expression" dxfId="22" priority="447">
      <formula>AND($C$182=0,$C$182&lt;&gt;"")</formula>
    </cfRule>
    <cfRule type="expression" dxfId="21" priority="2452">
      <formula>AND($C$182&lt;&gt;"",$K182&lt;&gt;"")</formula>
    </cfRule>
  </conditionalFormatting>
  <conditionalFormatting sqref="K186:K187">
    <cfRule type="expression" dxfId="20" priority="310">
      <formula>OR(AND($C186&lt;&gt;"",$C186=0),AND($C186&lt;&gt;"",$K186&lt;&gt;""))</formula>
    </cfRule>
  </conditionalFormatting>
  <conditionalFormatting sqref="K328">
    <cfRule type="expression" dxfId="19" priority="2808">
      <formula>OR($K$328&lt;&gt;"",$H$328=$D$409)</formula>
    </cfRule>
    <cfRule type="expression" dxfId="18" priority="2809">
      <formula>$H$328&lt;&gt;""</formula>
    </cfRule>
  </conditionalFormatting>
  <conditionalFormatting sqref="N3 N400">
    <cfRule type="expression" dxfId="17" priority="1460">
      <formula>$N$3=$G$408</formula>
    </cfRule>
  </conditionalFormatting>
  <dataValidations count="29">
    <dataValidation type="list" allowBlank="1" showInputMessage="1" showErrorMessage="1" sqref="K131 K83 F52:F54 K28 K22 K20 J72:K72 K99 K103:K111 K114" xr:uid="{050281C9-186E-4156-B8A3-438F0C3F896F}">
      <formula1>$D$408:$D$409</formula1>
    </dataValidation>
    <dataValidation type="list" allowBlank="1" showInputMessage="1" showErrorMessage="1" sqref="G29:I29" xr:uid="{5EE51A3C-3861-4002-89D9-8C2A0F812348}">
      <formula1>$D$414:$D$416</formula1>
    </dataValidation>
    <dataValidation type="list" allowBlank="1" showInputMessage="1" showErrorMessage="1" sqref="G27:I27 G31:I31" xr:uid="{0FF0E9C9-467A-4226-B172-0697869279E4}">
      <formula1>$D$411:$D$412</formula1>
    </dataValidation>
    <dataValidation type="list" allowBlank="1" showInputMessage="1" showErrorMessage="1" sqref="H34:I39" xr:uid="{78938639-6C04-4F70-8424-66632AE148F5}">
      <formula1>$D$430:$D$436</formula1>
    </dataValidation>
    <dataValidation type="list" allowBlank="1" showInputMessage="1" showErrorMessage="1" sqref="K137 K151 K149 K147 K145 K143 K141 K139" xr:uid="{5DDA73EB-86C6-4B93-B46D-80906CE08441}">
      <formula1>$D$450:$D$455</formula1>
    </dataValidation>
    <dataValidation type="list" allowBlank="1" showInputMessage="1" showErrorMessage="1" sqref="J159:K159" xr:uid="{B4121E36-0A42-43BE-A339-161F8FD177AD}">
      <formula1>$F$410:$F$419</formula1>
    </dataValidation>
    <dataValidation type="list" allowBlank="1" showInputMessage="1" showErrorMessage="1" sqref="C224:K224" xr:uid="{000FE84D-799D-44B8-83AD-50037F53F258}">
      <formula1>$F$420:$F$426</formula1>
    </dataValidation>
    <dataValidation type="list" allowBlank="1" showInputMessage="1" showErrorMessage="1" sqref="C232:K232" xr:uid="{F34BD98D-BD5C-46F9-817E-9A7D579F78BA}">
      <formula1>$F$427:$F$436</formula1>
    </dataValidation>
    <dataValidation type="list" allowBlank="1" showInputMessage="1" showErrorMessage="1" sqref="C241:K241" xr:uid="{7FA231F9-2850-49E0-AF68-21C7BFA58A6D}">
      <formula1>$F$437:$F$443</formula1>
    </dataValidation>
    <dataValidation type="list" allowBlank="1" showInputMessage="1" showErrorMessage="1" sqref="C20:D20" xr:uid="{E10A7B12-A8BA-4E44-9BE5-3EDE16A28706}">
      <formula1>$B$407:$B$454</formula1>
    </dataValidation>
    <dataValidation type="list" allowBlank="1" showInputMessage="1" showErrorMessage="1" sqref="H328" xr:uid="{1E8D1873-26F6-4EA7-9DC3-F76045ED7368}">
      <formula1>$D$407:$D$409</formula1>
    </dataValidation>
    <dataValidation type="list" allowBlank="1" showInputMessage="1" showErrorMessage="1" sqref="K328" xr:uid="{7AF6D654-AA9B-44C2-BCC7-4E703643F1EB}">
      <formula1>$F$445:$F$450</formula1>
    </dataValidation>
    <dataValidation type="list" allowBlank="1" showInputMessage="1" showErrorMessage="1" sqref="D1" xr:uid="{8AC44089-B60E-4CC0-8684-D0BE3054FCF5}">
      <formula1>$B$456:$B$459</formula1>
    </dataValidation>
    <dataValidation type="list" allowBlank="1" showInputMessage="1" showErrorMessage="1" sqref="E34:F39" xr:uid="{13CD6D64-7383-4A61-A69F-E424B8E63E89}">
      <formula1>$D$416:$D$428</formula1>
    </dataValidation>
    <dataValidation type="list" allowBlank="1" showInputMessage="1" showErrorMessage="1" sqref="C74 C78 C76" xr:uid="{55F743D7-4F63-44EB-9E6C-5EFE5AEE20CA}">
      <formula1>$D$446:$D$448</formula1>
    </dataValidation>
    <dataValidation type="list" allowBlank="1" showInputMessage="1" showErrorMessage="1" sqref="E33:F33" xr:uid="{AA9B8423-76A5-4616-91CF-B97A4AB1A04B}">
      <formula1>$D$416:$D$427</formula1>
    </dataValidation>
    <dataValidation type="list" allowBlank="1" showInputMessage="1" showErrorMessage="1" sqref="C57" xr:uid="{41A6D25D-FD05-4D8A-A3DD-3803D6257937}">
      <formula1>$D$443:$D$445</formula1>
    </dataValidation>
    <dataValidation type="list" allowBlank="1" showInputMessage="1" showErrorMessage="1" sqref="J49:K49" xr:uid="{F2E0E060-B5B0-4427-A7C5-B5C455217666}">
      <formula1>$D$437:$D$439</formula1>
    </dataValidation>
    <dataValidation type="list" allowBlank="1" showInputMessage="1" showErrorMessage="1" sqref="H33:I33" xr:uid="{7DD7C97E-D900-40B8-B261-8BBDFE348D6F}">
      <formula1>$D$430:$D$435</formula1>
    </dataValidation>
    <dataValidation type="whole" operator="greaterThanOrEqual" allowBlank="1" showInputMessage="1" showErrorMessage="1" sqref="C6:H6 G24:I26 C62:E68 D74:E79 G84:I86 H112:J112 C180:E182 D124:E129 C139:E139 C141:E141 C143:E143 C145:E145 C147:E147 C149:E149 C151:E151 C136:E137 C314:E349 C196:E214 C153:E165 C286:E287 C221:E222 C356:E399 C118:C129 D118:E122 C268:E268 C270:E275 C277:E279 C281:E281 C283:E284 C185:E194 C248:E251 C253:E258" xr:uid="{B20852EE-1617-482E-B037-181847C2FFE7}">
      <formula1>0</formula1>
    </dataValidation>
    <dataValidation type="whole" operator="greaterThanOrEqual" allowBlank="1" showInputMessage="1" showErrorMessage="1" promptTitle="「有」の場合で、当該費用が「分離できない」または「無」の場合" prompt="「0」を入力して下さい。" sqref="G51:I54" xr:uid="{D6990DAD-22AE-4DCF-91E9-C3821CDCBFEB}">
      <formula1>0</formula1>
    </dataValidation>
    <dataValidation type="custom" allowBlank="1" showInputMessage="1" showErrorMessage="1" sqref="I9:K11" xr:uid="{2E7E8F29-F635-4C95-8B4D-5E24F4377B56}">
      <formula1>$I$8&lt;&gt;"-"</formula1>
    </dataValidation>
    <dataValidation type="custom" allowBlank="1" showInputMessage="1" showErrorMessage="1" sqref="F9:H11" xr:uid="{451CE9B0-79AA-4C3D-AE2B-BA2B503C512D}">
      <formula1>$F$8&lt;&gt;"-"</formula1>
    </dataValidation>
    <dataValidation type="custom" showInputMessage="1" showErrorMessage="1" sqref="E18:K18" xr:uid="{9C89D4E3-12E7-4503-A029-633906BD6088}">
      <formula1>AND(E17&lt;&gt;"",E17&lt;&gt;"-",E16&lt;&gt;"-")</formula1>
    </dataValidation>
    <dataValidation type="custom" allowBlank="1" showInputMessage="1" showErrorMessage="1" sqref="E17:K17" xr:uid="{165F01E5-1954-46C0-9077-EF29E769ACAF}">
      <formula1>E16&lt;&gt;"-"</formula1>
    </dataValidation>
    <dataValidation type="date" allowBlank="1" showInputMessage="1" showErrorMessage="1" sqref="I23:J23 I21:J21 E23:F23 E21:F21 G74:H74 J74:K74 G76:H76 J76:K76 G78:H78 J78:K78" xr:uid="{DCAE4351-820E-41A5-ADB2-72DBE6277D46}">
      <formula1>43831</formula1>
      <formula2>47848</formula2>
    </dataValidation>
    <dataValidation type="custom" allowBlank="1" showInputMessage="1" showErrorMessage="1" sqref="G34:G39 J34:K39" xr:uid="{ED024E63-DE1A-4612-8548-4ED28B6967E3}">
      <formula1>$E$42&lt;&gt;"以下なし"</formula1>
    </dataValidation>
    <dataValidation type="list" allowBlank="1" showInputMessage="1" showErrorMessage="1" sqref="C244:C246 I244:I246 F244:F246 C227:C229 I227:I229 F227:F229 C235:C238 F235:F238 I235:I238" xr:uid="{25D371FF-CD7F-4382-9B80-8D1636AFE5E4}">
      <formula1>"以下なし,1,2,3,4,5,6,7,8,9,10"</formula1>
    </dataValidation>
    <dataValidation type="list" allowBlank="1" showInputMessage="1" showErrorMessage="1" sqref="J48:K48" xr:uid="{905B80B3-1E0E-44D2-868C-0103443AE14F}">
      <formula1>$D$408:$D$410</formula1>
    </dataValidation>
  </dataValidations>
  <pageMargins left="0.39370078740157483" right="0.19685039370078741" top="0.55118110236220474" bottom="0.35433070866141736" header="0.31496062992125984" footer="0.31496062992125984"/>
  <pageSetup paperSize="8" scale="91" orientation="landscape" r:id="rId1"/>
  <rowBreaks count="9" manualBreakCount="9">
    <brk id="44" max="14" man="1"/>
    <brk id="88" max="14" man="1"/>
    <brk id="133" max="14" man="1"/>
    <brk id="176" max="14" man="1"/>
    <brk id="218" max="14" man="1"/>
    <brk id="265" max="14" man="1"/>
    <brk id="311" max="14" man="1"/>
    <brk id="353" max="14" man="1"/>
    <brk id="406" max="1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2F82-7ACA-4E13-87F2-04957CE2260E}">
  <sheetPr>
    <tabColor rgb="FFC00000"/>
  </sheetPr>
  <dimension ref="B1:BE65"/>
  <sheetViews>
    <sheetView showGridLines="0" view="pageBreakPreview" topLeftCell="B1" zoomScale="75" zoomScaleNormal="100" zoomScaleSheetLayoutView="75" workbookViewId="0">
      <selection activeCell="C4" sqref="C4"/>
    </sheetView>
  </sheetViews>
  <sheetFormatPr defaultColWidth="8.88671875" defaultRowHeight="12"/>
  <cols>
    <col min="1" max="1" width="1.6640625" style="200" customWidth="1"/>
    <col min="2" max="2" width="3.5546875" style="200" bestFit="1" customWidth="1"/>
    <col min="3" max="3" width="18.33203125" style="200" bestFit="1" customWidth="1"/>
    <col min="4" max="4" width="5.5546875" style="200" bestFit="1" customWidth="1"/>
    <col min="5" max="5" width="7.5546875" style="200" bestFit="1" customWidth="1"/>
    <col min="6" max="6" width="18.33203125" style="200" bestFit="1" customWidth="1"/>
    <col min="7" max="7" width="15" style="200" bestFit="1" customWidth="1"/>
    <col min="8" max="8" width="18.109375" style="200" customWidth="1"/>
    <col min="9" max="44" width="3.6640625" style="200" customWidth="1"/>
    <col min="45" max="45" width="4.109375" style="200" customWidth="1"/>
    <col min="46" max="57" width="3.6640625" style="200" customWidth="1"/>
    <col min="58" max="58" width="1.6640625" style="200" customWidth="1"/>
    <col min="59" max="16384" width="8.88671875" style="200"/>
  </cols>
  <sheetData>
    <row r="1" spans="2:57" s="186" customFormat="1" ht="16.2">
      <c r="B1" s="185" t="s">
        <v>630</v>
      </c>
      <c r="BB1" s="551">
        <v>10</v>
      </c>
      <c r="BC1" s="551"/>
      <c r="BD1" s="552"/>
      <c r="BE1" s="552"/>
    </row>
    <row r="2" spans="2:57" s="187" customFormat="1" ht="15" customHeight="1">
      <c r="C2" s="187" t="s">
        <v>631</v>
      </c>
    </row>
    <row r="3" spans="2:57" s="187" customFormat="1" ht="17.100000000000001" customHeight="1">
      <c r="C3" s="187" t="s">
        <v>769</v>
      </c>
    </row>
    <row r="4" spans="2:57" s="187" customFormat="1" ht="17.100000000000001" customHeight="1" thickBot="1">
      <c r="C4" s="187" t="s">
        <v>632</v>
      </c>
    </row>
    <row r="5" spans="2:57" s="187" customFormat="1" ht="4.95" customHeight="1">
      <c r="D5" s="188"/>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90"/>
      <c r="AM5" s="553" t="s">
        <v>1345</v>
      </c>
      <c r="AN5" s="554"/>
      <c r="AO5" s="554"/>
      <c r="AP5" s="554"/>
      <c r="AQ5" s="554"/>
      <c r="AR5" s="554"/>
      <c r="AS5" s="554"/>
      <c r="AT5" s="554"/>
      <c r="AU5" s="554"/>
      <c r="AV5" s="554"/>
      <c r="AW5" s="554"/>
      <c r="AX5" s="554"/>
      <c r="AY5" s="554"/>
      <c r="AZ5" s="554"/>
      <c r="BA5" s="554"/>
      <c r="BB5" s="554"/>
      <c r="BC5" s="554"/>
      <c r="BD5" s="554"/>
      <c r="BE5" s="555"/>
    </row>
    <row r="6" spans="2:57" s="187" customFormat="1" ht="15" customHeight="1">
      <c r="D6" s="250" t="s">
        <v>1297</v>
      </c>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K6" s="191"/>
      <c r="AM6" s="556"/>
      <c r="AN6" s="557"/>
      <c r="AO6" s="557"/>
      <c r="AP6" s="557"/>
      <c r="AQ6" s="557"/>
      <c r="AR6" s="557"/>
      <c r="AS6" s="557"/>
      <c r="AT6" s="557"/>
      <c r="AU6" s="557"/>
      <c r="AV6" s="557"/>
      <c r="AW6" s="557"/>
      <c r="AX6" s="557"/>
      <c r="AY6" s="557"/>
      <c r="AZ6" s="557"/>
      <c r="BA6" s="557"/>
      <c r="BB6" s="557"/>
      <c r="BC6" s="557"/>
      <c r="BD6" s="557"/>
      <c r="BE6" s="558"/>
    </row>
    <row r="7" spans="2:57" s="187" customFormat="1" ht="15" customHeight="1">
      <c r="D7" s="250" t="s">
        <v>1298</v>
      </c>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K7" s="191"/>
      <c r="AL7" s="259"/>
      <c r="AM7" s="540" t="s">
        <v>1384</v>
      </c>
      <c r="AN7" s="541"/>
      <c r="AO7" s="541"/>
      <c r="AP7" s="541"/>
      <c r="AQ7" s="541"/>
      <c r="AR7" s="542" t="s">
        <v>814</v>
      </c>
      <c r="AS7" s="543"/>
      <c r="AT7" s="544" t="s">
        <v>826</v>
      </c>
      <c r="AU7" s="545"/>
      <c r="AV7" s="542" t="s">
        <v>815</v>
      </c>
      <c r="AW7" s="543"/>
      <c r="AX7" s="543"/>
      <c r="AY7" s="543"/>
      <c r="AZ7" s="543"/>
      <c r="BA7" s="542" t="s">
        <v>816</v>
      </c>
      <c r="BB7" s="543"/>
      <c r="BC7" s="543"/>
      <c r="BD7" s="543"/>
      <c r="BE7" s="546"/>
    </row>
    <row r="8" spans="2:57" s="187" customFormat="1" ht="15" customHeight="1">
      <c r="D8" s="250" t="s">
        <v>1299</v>
      </c>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K8" s="191"/>
      <c r="AL8" s="260"/>
      <c r="AM8" s="261" t="s">
        <v>817</v>
      </c>
      <c r="AN8" s="262"/>
      <c r="AO8" s="262"/>
      <c r="AP8" s="262"/>
      <c r="AQ8" s="263"/>
      <c r="AR8" s="193" t="s">
        <v>636</v>
      </c>
      <c r="AS8" s="194"/>
      <c r="AT8" s="193" t="s">
        <v>666</v>
      </c>
      <c r="AU8" s="196"/>
      <c r="AV8" s="193" t="s">
        <v>637</v>
      </c>
      <c r="AW8" s="195"/>
      <c r="AX8" s="195"/>
      <c r="AY8" s="195"/>
      <c r="AZ8" s="195"/>
      <c r="BA8" s="193" t="s">
        <v>828</v>
      </c>
      <c r="BB8" s="195"/>
      <c r="BC8" s="195"/>
      <c r="BD8" s="195"/>
      <c r="BE8" s="264"/>
    </row>
    <row r="9" spans="2:57" s="187" customFormat="1" ht="15" customHeight="1">
      <c r="D9" s="250" t="s">
        <v>1300</v>
      </c>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K9" s="191"/>
      <c r="AL9" s="260"/>
      <c r="AM9" s="265" t="s">
        <v>818</v>
      </c>
      <c r="AN9" s="198"/>
      <c r="AO9" s="198"/>
      <c r="AP9" s="198"/>
      <c r="AQ9" s="266"/>
      <c r="AR9" s="197" t="s">
        <v>639</v>
      </c>
      <c r="AS9" s="198"/>
      <c r="AT9" s="233" t="s">
        <v>667</v>
      </c>
      <c r="AU9" s="235"/>
      <c r="AV9" s="197" t="s">
        <v>640</v>
      </c>
      <c r="AW9" s="199"/>
      <c r="AX9" s="199"/>
      <c r="AY9" s="199"/>
      <c r="AZ9" s="199"/>
      <c r="BA9" s="197" t="s">
        <v>819</v>
      </c>
      <c r="BB9" s="199"/>
      <c r="BC9" s="199"/>
      <c r="BD9" s="199"/>
      <c r="BE9" s="267"/>
    </row>
    <row r="10" spans="2:57" s="187" customFormat="1" ht="15" customHeight="1">
      <c r="D10" s="559" t="s">
        <v>1400</v>
      </c>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268"/>
      <c r="AL10" s="260"/>
      <c r="AM10" s="265" t="s">
        <v>688</v>
      </c>
      <c r="AN10" s="202"/>
      <c r="AO10" s="202"/>
      <c r="AP10" s="202"/>
      <c r="AQ10" s="269"/>
      <c r="AR10" s="197" t="s">
        <v>641</v>
      </c>
      <c r="AS10" s="202"/>
      <c r="AT10" s="197"/>
      <c r="AU10" s="269"/>
      <c r="AV10" s="197" t="s">
        <v>642</v>
      </c>
      <c r="AW10" s="203"/>
      <c r="AX10" s="203"/>
      <c r="AY10" s="203"/>
      <c r="AZ10" s="203"/>
      <c r="BA10" s="197" t="s">
        <v>820</v>
      </c>
      <c r="BB10" s="203"/>
      <c r="BC10" s="203"/>
      <c r="BD10" s="203"/>
      <c r="BE10" s="270"/>
    </row>
    <row r="11" spans="2:57" s="187" customFormat="1" ht="26.25" customHeight="1" thickBot="1">
      <c r="D11" s="561"/>
      <c r="E11" s="562"/>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254"/>
      <c r="AL11" s="260"/>
      <c r="AM11" s="271" t="s">
        <v>1346</v>
      </c>
      <c r="AN11" s="198"/>
      <c r="AO11" s="198"/>
      <c r="AP11" s="198"/>
      <c r="AQ11" s="266"/>
      <c r="AR11" s="197" t="s">
        <v>645</v>
      </c>
      <c r="AS11" s="198"/>
      <c r="AT11" s="197"/>
      <c r="AU11" s="198"/>
      <c r="AV11" s="197" t="s">
        <v>646</v>
      </c>
      <c r="AW11" s="199"/>
      <c r="AX11" s="199"/>
      <c r="AY11" s="199"/>
      <c r="AZ11" s="199"/>
      <c r="BA11" s="197" t="s">
        <v>821</v>
      </c>
      <c r="BB11" s="199"/>
      <c r="BC11" s="199"/>
      <c r="BD11" s="199"/>
      <c r="BE11" s="267"/>
    </row>
    <row r="12" spans="2:57" s="187" customFormat="1" ht="17.100000000000001" customHeight="1">
      <c r="C12" s="187" t="s">
        <v>1349</v>
      </c>
      <c r="AL12" s="260"/>
      <c r="AM12" s="265" t="s">
        <v>467</v>
      </c>
      <c r="AN12" s="198"/>
      <c r="AP12" s="198"/>
      <c r="AQ12" s="266"/>
      <c r="AR12" s="197" t="s">
        <v>649</v>
      </c>
      <c r="AS12" s="198"/>
      <c r="AT12" s="197"/>
      <c r="AU12" s="198"/>
      <c r="AV12" s="197" t="s">
        <v>650</v>
      </c>
      <c r="AW12" s="199"/>
      <c r="AX12" s="199"/>
      <c r="AY12" s="199"/>
      <c r="AZ12" s="199"/>
      <c r="BA12" s="197" t="s">
        <v>822</v>
      </c>
      <c r="BB12" s="199"/>
      <c r="BC12" s="199"/>
      <c r="BD12" s="199"/>
      <c r="BE12" s="267"/>
    </row>
    <row r="13" spans="2:57" s="187" customFormat="1" ht="17.100000000000001" customHeight="1">
      <c r="D13" s="192" t="s">
        <v>635</v>
      </c>
      <c r="E13" s="187" t="s">
        <v>685</v>
      </c>
      <c r="AL13" s="260"/>
      <c r="AM13" s="505" t="s">
        <v>756</v>
      </c>
      <c r="AN13" s="252"/>
      <c r="AO13" s="252"/>
      <c r="AP13" s="252"/>
      <c r="AQ13" s="273"/>
      <c r="AR13" s="197" t="s">
        <v>652</v>
      </c>
      <c r="AS13" s="198"/>
      <c r="AT13" s="197"/>
      <c r="AU13" s="198"/>
      <c r="AV13" s="205"/>
      <c r="AW13" s="199"/>
      <c r="AX13" s="199"/>
      <c r="AY13" s="199"/>
      <c r="AZ13" s="199"/>
      <c r="BA13" s="197" t="s">
        <v>823</v>
      </c>
      <c r="BB13" s="199"/>
      <c r="BC13" s="199"/>
      <c r="BD13" s="199"/>
      <c r="BE13" s="267"/>
    </row>
    <row r="14" spans="2:57" s="187" customFormat="1" ht="17.100000000000001" customHeight="1">
      <c r="D14" s="192" t="s">
        <v>638</v>
      </c>
      <c r="E14" s="187" t="s">
        <v>686</v>
      </c>
      <c r="AM14" s="265"/>
      <c r="AN14" s="199"/>
      <c r="AO14" s="198"/>
      <c r="AP14" s="198"/>
      <c r="AQ14" s="266"/>
      <c r="AR14" s="233" t="s">
        <v>1347</v>
      </c>
      <c r="AS14" s="252"/>
      <c r="AT14" s="233"/>
      <c r="AU14" s="252"/>
      <c r="AV14" s="274"/>
      <c r="AW14" s="275"/>
      <c r="AX14" s="275"/>
      <c r="AY14" s="275"/>
      <c r="AZ14" s="275"/>
      <c r="BA14" s="197" t="s">
        <v>824</v>
      </c>
      <c r="BB14" s="199"/>
      <c r="BC14" s="199"/>
      <c r="BD14" s="199"/>
      <c r="BE14" s="267"/>
    </row>
    <row r="15" spans="2:57" ht="17.100000000000001" customHeight="1">
      <c r="F15" s="201" t="s">
        <v>736</v>
      </c>
      <c r="AM15" s="272"/>
      <c r="AN15" s="203"/>
      <c r="AO15" s="203"/>
      <c r="AP15" s="203"/>
      <c r="AQ15" s="204"/>
      <c r="AR15" s="209"/>
      <c r="AS15" s="203"/>
      <c r="AT15" s="209"/>
      <c r="AU15" s="204"/>
      <c r="AV15" s="203"/>
      <c r="AW15" s="203"/>
      <c r="AX15" s="203"/>
      <c r="AY15" s="203"/>
      <c r="AZ15" s="204"/>
      <c r="BA15" s="233" t="s">
        <v>825</v>
      </c>
      <c r="BB15" s="234"/>
      <c r="BC15" s="234"/>
      <c r="BD15" s="234"/>
      <c r="BE15" s="276"/>
    </row>
    <row r="16" spans="2:57" s="187" customFormat="1" ht="17.100000000000001" customHeight="1" thickBot="1">
      <c r="D16" s="192" t="s">
        <v>643</v>
      </c>
      <c r="E16" s="187" t="s">
        <v>644</v>
      </c>
      <c r="AM16" s="277"/>
      <c r="AN16" s="278"/>
      <c r="AO16" s="278"/>
      <c r="AP16" s="278"/>
      <c r="AQ16" s="279"/>
      <c r="AR16" s="280"/>
      <c r="AS16" s="281"/>
      <c r="AT16" s="282"/>
      <c r="AU16" s="283"/>
      <c r="AV16" s="284"/>
      <c r="AW16" s="284"/>
      <c r="AX16" s="284"/>
      <c r="AY16" s="284"/>
      <c r="AZ16" s="285"/>
      <c r="BA16" s="286" t="s">
        <v>827</v>
      </c>
      <c r="BB16" s="278"/>
      <c r="BC16" s="278"/>
      <c r="BD16" s="278"/>
      <c r="BE16" s="287"/>
    </row>
    <row r="17" spans="2:57" s="187" customFormat="1" ht="17.100000000000001" customHeight="1">
      <c r="D17" s="192" t="s">
        <v>647</v>
      </c>
      <c r="E17" s="187" t="s">
        <v>648</v>
      </c>
      <c r="AL17" s="260"/>
      <c r="AM17" s="288"/>
      <c r="AN17" s="288"/>
      <c r="AO17" s="288"/>
      <c r="AP17" s="288"/>
      <c r="AQ17" s="288"/>
      <c r="AR17" s="260"/>
      <c r="AS17" s="288"/>
      <c r="AT17" s="260"/>
      <c r="AU17" s="288"/>
      <c r="AV17" s="260"/>
      <c r="BA17" s="260"/>
    </row>
    <row r="18" spans="2:57" s="187" customFormat="1" ht="17.100000000000001" customHeight="1">
      <c r="D18" s="192" t="s">
        <v>651</v>
      </c>
      <c r="E18" s="187" t="s">
        <v>1348</v>
      </c>
      <c r="AL18" s="260"/>
      <c r="AM18" s="288"/>
      <c r="AN18" s="288"/>
      <c r="AO18" s="288"/>
      <c r="AP18" s="288"/>
      <c r="AQ18" s="288"/>
      <c r="AR18" s="260"/>
      <c r="AS18" s="288"/>
      <c r="AT18" s="260"/>
      <c r="AU18" s="288"/>
      <c r="BA18" s="260"/>
    </row>
    <row r="19" spans="2:57" s="187" customFormat="1" ht="17.100000000000001" customHeight="1">
      <c r="D19" s="192" t="s">
        <v>653</v>
      </c>
      <c r="E19" s="187" t="s">
        <v>654</v>
      </c>
      <c r="AN19" s="288"/>
      <c r="AO19" s="288"/>
      <c r="AP19" s="288"/>
      <c r="AQ19" s="288"/>
      <c r="AR19" s="260"/>
      <c r="AS19" s="288"/>
      <c r="AT19" s="260"/>
      <c r="AU19" s="288"/>
      <c r="BA19" s="260"/>
    </row>
    <row r="20" spans="2:57" ht="17.100000000000001" customHeight="1">
      <c r="F20" s="201" t="s">
        <v>829</v>
      </c>
      <c r="BA20" s="260"/>
    </row>
    <row r="21" spans="2:57" s="187" customFormat="1" ht="17.100000000000001" customHeight="1">
      <c r="D21" s="192" t="s">
        <v>655</v>
      </c>
      <c r="E21" s="187" t="s">
        <v>832</v>
      </c>
      <c r="AT21" s="288"/>
      <c r="AV21" s="288"/>
      <c r="AW21" s="288"/>
      <c r="AX21" s="288"/>
      <c r="AY21" s="288"/>
      <c r="AZ21" s="288"/>
      <c r="BA21" s="260"/>
    </row>
    <row r="22" spans="2:57" s="187" customFormat="1" ht="17.100000000000001" customHeight="1">
      <c r="D22" s="192"/>
      <c r="F22" s="187" t="s">
        <v>1187</v>
      </c>
      <c r="AT22" s="260"/>
      <c r="AV22" s="260"/>
    </row>
    <row r="23" spans="2:57" ht="17.100000000000001" customHeight="1">
      <c r="C23" s="289"/>
      <c r="F23" s="187" t="s">
        <v>687</v>
      </c>
      <c r="AT23" s="260"/>
      <c r="AV23" s="260"/>
      <c r="AW23" s="187"/>
      <c r="AX23" s="187"/>
      <c r="AY23" s="187"/>
      <c r="AZ23" s="187"/>
    </row>
    <row r="24" spans="2:57" ht="17.100000000000001" customHeight="1">
      <c r="C24" s="289"/>
      <c r="F24" s="187" t="s">
        <v>1301</v>
      </c>
    </row>
    <row r="25" spans="2:57" ht="17.100000000000001" customHeight="1">
      <c r="F25" s="187" t="s">
        <v>656</v>
      </c>
    </row>
    <row r="26" spans="2:57" ht="17.100000000000001" customHeight="1">
      <c r="F26" s="187" t="s">
        <v>692</v>
      </c>
    </row>
    <row r="27" spans="2:57" ht="4.95" customHeight="1"/>
    <row r="28" spans="2:57" ht="14.1" customHeight="1">
      <c r="F28" s="200" t="s">
        <v>668</v>
      </c>
      <c r="G28" s="206"/>
      <c r="H28" s="207" t="s">
        <v>657</v>
      </c>
      <c r="I28" s="215" t="str">
        <f>IF(F29="","",F29)</f>
        <v/>
      </c>
      <c r="J28" s="216" t="str">
        <f>IF(J29="","",J29)</f>
        <v/>
      </c>
      <c r="K28" s="216" t="str">
        <f t="shared" ref="K28:BE28" si="0">IF(K29="","",K29)</f>
        <v/>
      </c>
      <c r="L28" s="216" t="str">
        <f t="shared" si="0"/>
        <v/>
      </c>
      <c r="M28" s="216" t="str">
        <f t="shared" si="0"/>
        <v/>
      </c>
      <c r="N28" s="216" t="str">
        <f t="shared" si="0"/>
        <v/>
      </c>
      <c r="O28" s="216" t="str">
        <f t="shared" si="0"/>
        <v/>
      </c>
      <c r="P28" s="216" t="str">
        <f t="shared" si="0"/>
        <v/>
      </c>
      <c r="Q28" s="216" t="str">
        <f t="shared" si="0"/>
        <v/>
      </c>
      <c r="R28" s="216" t="str">
        <f t="shared" si="0"/>
        <v/>
      </c>
      <c r="S28" s="216" t="str">
        <f t="shared" si="0"/>
        <v/>
      </c>
      <c r="T28" s="216" t="str">
        <f t="shared" si="0"/>
        <v/>
      </c>
      <c r="U28" s="216" t="str">
        <f t="shared" si="0"/>
        <v/>
      </c>
      <c r="V28" s="216" t="str">
        <f t="shared" si="0"/>
        <v/>
      </c>
      <c r="W28" s="216" t="str">
        <f t="shared" si="0"/>
        <v/>
      </c>
      <c r="X28" s="216" t="str">
        <f t="shared" si="0"/>
        <v/>
      </c>
      <c r="Y28" s="216" t="str">
        <f t="shared" si="0"/>
        <v/>
      </c>
      <c r="Z28" s="216" t="str">
        <f t="shared" si="0"/>
        <v/>
      </c>
      <c r="AA28" s="216" t="str">
        <f t="shared" si="0"/>
        <v/>
      </c>
      <c r="AB28" s="216" t="str">
        <f t="shared" si="0"/>
        <v/>
      </c>
      <c r="AC28" s="216" t="str">
        <f t="shared" si="0"/>
        <v/>
      </c>
      <c r="AD28" s="216" t="str">
        <f t="shared" si="0"/>
        <v/>
      </c>
      <c r="AE28" s="216" t="str">
        <f t="shared" si="0"/>
        <v/>
      </c>
      <c r="AF28" s="216" t="str">
        <f t="shared" si="0"/>
        <v/>
      </c>
      <c r="AG28" s="216" t="str">
        <f t="shared" si="0"/>
        <v/>
      </c>
      <c r="AH28" s="216" t="str">
        <f t="shared" si="0"/>
        <v/>
      </c>
      <c r="AI28" s="216" t="str">
        <f t="shared" si="0"/>
        <v/>
      </c>
      <c r="AJ28" s="216" t="str">
        <f t="shared" si="0"/>
        <v/>
      </c>
      <c r="AK28" s="216" t="str">
        <f t="shared" si="0"/>
        <v/>
      </c>
      <c r="AL28" s="216" t="str">
        <f t="shared" si="0"/>
        <v/>
      </c>
      <c r="AM28" s="216" t="str">
        <f t="shared" si="0"/>
        <v/>
      </c>
      <c r="AN28" s="216" t="str">
        <f t="shared" si="0"/>
        <v/>
      </c>
      <c r="AO28" s="216" t="str">
        <f t="shared" si="0"/>
        <v/>
      </c>
      <c r="AP28" s="216" t="str">
        <f t="shared" si="0"/>
        <v/>
      </c>
      <c r="AQ28" s="216" t="str">
        <f t="shared" si="0"/>
        <v/>
      </c>
      <c r="AR28" s="216" t="str">
        <f t="shared" si="0"/>
        <v/>
      </c>
      <c r="AS28" s="216" t="str">
        <f t="shared" si="0"/>
        <v/>
      </c>
      <c r="AT28" s="216" t="str">
        <f t="shared" si="0"/>
        <v/>
      </c>
      <c r="AU28" s="216" t="str">
        <f t="shared" si="0"/>
        <v/>
      </c>
      <c r="AV28" s="216" t="str">
        <f t="shared" si="0"/>
        <v/>
      </c>
      <c r="AW28" s="216" t="str">
        <f t="shared" si="0"/>
        <v/>
      </c>
      <c r="AX28" s="216" t="str">
        <f t="shared" si="0"/>
        <v/>
      </c>
      <c r="AY28" s="216" t="str">
        <f t="shared" si="0"/>
        <v/>
      </c>
      <c r="AZ28" s="216" t="str">
        <f t="shared" si="0"/>
        <v/>
      </c>
      <c r="BA28" s="216" t="str">
        <f t="shared" si="0"/>
        <v/>
      </c>
      <c r="BB28" s="216" t="str">
        <f t="shared" si="0"/>
        <v/>
      </c>
      <c r="BC28" s="216" t="str">
        <f t="shared" si="0"/>
        <v/>
      </c>
      <c r="BD28" s="216" t="str">
        <f t="shared" si="0"/>
        <v/>
      </c>
      <c r="BE28" s="217" t="str">
        <f t="shared" si="0"/>
        <v/>
      </c>
    </row>
    <row r="29" spans="2:57" ht="14.1" customHeight="1">
      <c r="E29" s="208" t="s">
        <v>658</v>
      </c>
      <c r="F29" s="214" t="str">
        <f>IF(調査票!E21="","",調査票!E21)</f>
        <v/>
      </c>
      <c r="G29" s="209"/>
      <c r="H29" s="210" t="s">
        <v>659</v>
      </c>
      <c r="I29" s="218" t="str">
        <f>IF(F29="","",F29-DAY(F29)+1)</f>
        <v/>
      </c>
      <c r="J29" s="219" t="str">
        <f t="shared" ref="J29:BE29" si="1">IF(I29="","",IF(EDATE(I29,1)&lt;=$F30,EDATE(I29,1),""))</f>
        <v/>
      </c>
      <c r="K29" s="219" t="str">
        <f t="shared" si="1"/>
        <v/>
      </c>
      <c r="L29" s="219" t="str">
        <f t="shared" si="1"/>
        <v/>
      </c>
      <c r="M29" s="219" t="str">
        <f t="shared" si="1"/>
        <v/>
      </c>
      <c r="N29" s="219" t="str">
        <f t="shared" si="1"/>
        <v/>
      </c>
      <c r="O29" s="219" t="str">
        <f t="shared" si="1"/>
        <v/>
      </c>
      <c r="P29" s="219" t="str">
        <f t="shared" si="1"/>
        <v/>
      </c>
      <c r="Q29" s="219" t="str">
        <f t="shared" si="1"/>
        <v/>
      </c>
      <c r="R29" s="219" t="str">
        <f t="shared" si="1"/>
        <v/>
      </c>
      <c r="S29" s="219" t="str">
        <f t="shared" si="1"/>
        <v/>
      </c>
      <c r="T29" s="219" t="str">
        <f t="shared" si="1"/>
        <v/>
      </c>
      <c r="U29" s="219" t="str">
        <f t="shared" si="1"/>
        <v/>
      </c>
      <c r="V29" s="219" t="str">
        <f t="shared" si="1"/>
        <v/>
      </c>
      <c r="W29" s="219" t="str">
        <f t="shared" si="1"/>
        <v/>
      </c>
      <c r="X29" s="219" t="str">
        <f t="shared" si="1"/>
        <v/>
      </c>
      <c r="Y29" s="219" t="str">
        <f t="shared" si="1"/>
        <v/>
      </c>
      <c r="Z29" s="219" t="str">
        <f t="shared" si="1"/>
        <v/>
      </c>
      <c r="AA29" s="219" t="str">
        <f t="shared" si="1"/>
        <v/>
      </c>
      <c r="AB29" s="219" t="str">
        <f t="shared" si="1"/>
        <v/>
      </c>
      <c r="AC29" s="219" t="str">
        <f t="shared" si="1"/>
        <v/>
      </c>
      <c r="AD29" s="219" t="str">
        <f t="shared" si="1"/>
        <v/>
      </c>
      <c r="AE29" s="219" t="str">
        <f t="shared" si="1"/>
        <v/>
      </c>
      <c r="AF29" s="219" t="str">
        <f t="shared" si="1"/>
        <v/>
      </c>
      <c r="AG29" s="219" t="str">
        <f t="shared" si="1"/>
        <v/>
      </c>
      <c r="AH29" s="219" t="str">
        <f t="shared" si="1"/>
        <v/>
      </c>
      <c r="AI29" s="219" t="str">
        <f t="shared" si="1"/>
        <v/>
      </c>
      <c r="AJ29" s="219" t="str">
        <f t="shared" si="1"/>
        <v/>
      </c>
      <c r="AK29" s="219" t="str">
        <f t="shared" si="1"/>
        <v/>
      </c>
      <c r="AL29" s="219" t="str">
        <f t="shared" si="1"/>
        <v/>
      </c>
      <c r="AM29" s="219" t="str">
        <f t="shared" si="1"/>
        <v/>
      </c>
      <c r="AN29" s="219" t="str">
        <f>IF(AM29="","",IF(EDATE(AM29,1)&lt;=$F30,EDATE(AM29,1),""))</f>
        <v/>
      </c>
      <c r="AO29" s="219" t="str">
        <f>IF(AN29="","",IF(EDATE(AN29,1)&lt;=$F30,EDATE(AN29,1),""))</f>
        <v/>
      </c>
      <c r="AP29" s="219" t="str">
        <f t="shared" si="1"/>
        <v/>
      </c>
      <c r="AQ29" s="219" t="str">
        <f t="shared" si="1"/>
        <v/>
      </c>
      <c r="AR29" s="219" t="str">
        <f t="shared" si="1"/>
        <v/>
      </c>
      <c r="AS29" s="219" t="str">
        <f t="shared" si="1"/>
        <v/>
      </c>
      <c r="AT29" s="219" t="str">
        <f t="shared" si="1"/>
        <v/>
      </c>
      <c r="AU29" s="219" t="str">
        <f t="shared" si="1"/>
        <v/>
      </c>
      <c r="AV29" s="219" t="str">
        <f t="shared" si="1"/>
        <v/>
      </c>
      <c r="AW29" s="219" t="str">
        <f t="shared" si="1"/>
        <v/>
      </c>
      <c r="AX29" s="219" t="str">
        <f t="shared" si="1"/>
        <v/>
      </c>
      <c r="AY29" s="219" t="str">
        <f t="shared" si="1"/>
        <v/>
      </c>
      <c r="AZ29" s="219" t="str">
        <f t="shared" si="1"/>
        <v/>
      </c>
      <c r="BA29" s="219" t="str">
        <f t="shared" si="1"/>
        <v/>
      </c>
      <c r="BB29" s="219" t="str">
        <f t="shared" si="1"/>
        <v/>
      </c>
      <c r="BC29" s="219" t="str">
        <f t="shared" si="1"/>
        <v/>
      </c>
      <c r="BD29" s="219" t="str">
        <f t="shared" si="1"/>
        <v/>
      </c>
      <c r="BE29" s="220" t="str">
        <f t="shared" si="1"/>
        <v/>
      </c>
    </row>
    <row r="30" spans="2:57" ht="15.9" customHeight="1">
      <c r="E30" s="208" t="s">
        <v>660</v>
      </c>
      <c r="F30" s="214" t="str">
        <f>IF(調査票!I21="","",調査票!I21)</f>
        <v/>
      </c>
      <c r="G30" s="532"/>
      <c r="H30" s="533" t="s">
        <v>669</v>
      </c>
      <c r="I30" s="2"/>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4"/>
    </row>
    <row r="31" spans="2:57" ht="15" customHeight="1">
      <c r="B31" s="534"/>
      <c r="C31" s="534" t="s">
        <v>638</v>
      </c>
      <c r="D31" s="534" t="s">
        <v>643</v>
      </c>
      <c r="E31" s="534" t="s">
        <v>647</v>
      </c>
      <c r="F31" s="534" t="s">
        <v>651</v>
      </c>
      <c r="G31" s="534" t="s">
        <v>653</v>
      </c>
      <c r="H31" s="534" t="s">
        <v>655</v>
      </c>
      <c r="I31" s="547" t="s">
        <v>697</v>
      </c>
      <c r="J31" s="548"/>
      <c r="K31" s="548"/>
      <c r="L31" s="548"/>
      <c r="M31" s="548"/>
      <c r="N31" s="548"/>
      <c r="O31" s="548"/>
      <c r="P31" s="548"/>
      <c r="Q31" s="548"/>
      <c r="R31" s="548"/>
      <c r="S31" s="548"/>
      <c r="T31" s="548"/>
      <c r="U31" s="548"/>
      <c r="V31" s="535"/>
      <c r="W31" s="535"/>
      <c r="X31" s="535"/>
      <c r="Y31" s="535"/>
      <c r="Z31" s="535"/>
      <c r="AA31" s="535"/>
      <c r="AB31" s="535"/>
      <c r="AC31" s="535"/>
      <c r="AD31" s="535"/>
      <c r="AE31" s="535"/>
      <c r="AF31" s="535"/>
      <c r="AG31" s="535"/>
      <c r="AH31" s="535"/>
      <c r="AI31" s="535"/>
      <c r="AJ31" s="535"/>
      <c r="AK31" s="535"/>
      <c r="AL31" s="535"/>
      <c r="AM31" s="535"/>
      <c r="AN31" s="535"/>
      <c r="AO31" s="535"/>
      <c r="AP31" s="535"/>
      <c r="AQ31" s="535"/>
      <c r="AR31" s="535"/>
      <c r="AS31" s="535"/>
      <c r="AT31" s="535"/>
      <c r="AU31" s="535"/>
      <c r="AV31" s="535"/>
      <c r="AW31" s="535"/>
      <c r="AX31" s="535"/>
      <c r="AY31" s="535"/>
      <c r="AZ31" s="535"/>
      <c r="BA31" s="535"/>
      <c r="BB31" s="535"/>
      <c r="BC31" s="535"/>
      <c r="BD31" s="535"/>
      <c r="BE31" s="536"/>
    </row>
    <row r="32" spans="2:57" ht="15" customHeight="1">
      <c r="B32" s="537" t="s">
        <v>661</v>
      </c>
      <c r="C32" s="537" t="s">
        <v>633</v>
      </c>
      <c r="D32" s="537" t="s">
        <v>634</v>
      </c>
      <c r="E32" s="537" t="s">
        <v>662</v>
      </c>
      <c r="F32" s="537" t="s">
        <v>663</v>
      </c>
      <c r="G32" s="537" t="s">
        <v>664</v>
      </c>
      <c r="H32" s="537" t="s">
        <v>1658</v>
      </c>
      <c r="I32" s="549"/>
      <c r="J32" s="550"/>
      <c r="K32" s="550"/>
      <c r="L32" s="550"/>
      <c r="M32" s="550"/>
      <c r="N32" s="550"/>
      <c r="O32" s="550"/>
      <c r="P32" s="550"/>
      <c r="Q32" s="550"/>
      <c r="R32" s="550"/>
      <c r="S32" s="550"/>
      <c r="T32" s="550"/>
      <c r="U32" s="550"/>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9"/>
    </row>
    <row r="33" spans="2:57" ht="18" customHeight="1">
      <c r="B33" s="211">
        <v>1</v>
      </c>
      <c r="C33" s="211" t="s">
        <v>665</v>
      </c>
      <c r="D33" s="5"/>
      <c r="E33" s="211" t="s">
        <v>666</v>
      </c>
      <c r="F33" s="211" t="s">
        <v>637</v>
      </c>
      <c r="G33" s="236" t="str">
        <f>BA8</f>
        <v>管理責任者</v>
      </c>
      <c r="H33" s="5"/>
      <c r="I33" s="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8"/>
    </row>
    <row r="34" spans="2:57" ht="18" customHeight="1">
      <c r="B34" s="212">
        <v>2</v>
      </c>
      <c r="C34" s="9"/>
      <c r="D34" s="10"/>
      <c r="E34" s="10"/>
      <c r="F34" s="10"/>
      <c r="G34" s="290"/>
      <c r="H34" s="10"/>
      <c r="I34" s="11"/>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3"/>
    </row>
    <row r="35" spans="2:57" ht="18" customHeight="1">
      <c r="B35" s="212">
        <v>3</v>
      </c>
      <c r="C35" s="9"/>
      <c r="D35" s="10"/>
      <c r="E35" s="10"/>
      <c r="F35" s="10"/>
      <c r="G35" s="290"/>
      <c r="H35" s="10"/>
      <c r="I35" s="11"/>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3"/>
    </row>
    <row r="36" spans="2:57" ht="18" customHeight="1">
      <c r="B36" s="212">
        <v>4</v>
      </c>
      <c r="C36" s="9"/>
      <c r="D36" s="10"/>
      <c r="E36" s="10"/>
      <c r="F36" s="10"/>
      <c r="G36" s="290"/>
      <c r="H36" s="10"/>
      <c r="I36" s="11"/>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3"/>
    </row>
    <row r="37" spans="2:57" ht="18" customHeight="1">
      <c r="B37" s="212">
        <v>5</v>
      </c>
      <c r="C37" s="9"/>
      <c r="D37" s="10"/>
      <c r="E37" s="10"/>
      <c r="F37" s="10"/>
      <c r="G37" s="290"/>
      <c r="H37" s="10"/>
      <c r="I37" s="11"/>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3"/>
    </row>
    <row r="38" spans="2:57" ht="18" customHeight="1">
      <c r="B38" s="212">
        <v>6</v>
      </c>
      <c r="C38" s="9"/>
      <c r="D38" s="10"/>
      <c r="E38" s="10"/>
      <c r="F38" s="10"/>
      <c r="G38" s="290"/>
      <c r="H38" s="10"/>
      <c r="I38" s="11"/>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3"/>
    </row>
    <row r="39" spans="2:57" ht="18" customHeight="1">
      <c r="B39" s="212">
        <v>7</v>
      </c>
      <c r="C39" s="9"/>
      <c r="D39" s="10"/>
      <c r="E39" s="10"/>
      <c r="F39" s="10"/>
      <c r="G39" s="290"/>
      <c r="H39" s="10"/>
      <c r="I39" s="11"/>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3"/>
    </row>
    <row r="40" spans="2:57" ht="18" customHeight="1">
      <c r="B40" s="212">
        <v>8</v>
      </c>
      <c r="C40" s="9"/>
      <c r="D40" s="10"/>
      <c r="E40" s="10"/>
      <c r="F40" s="10"/>
      <c r="G40" s="290"/>
      <c r="H40" s="10"/>
      <c r="I40" s="11"/>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3"/>
    </row>
    <row r="41" spans="2:57" ht="18" customHeight="1">
      <c r="B41" s="212">
        <v>9</v>
      </c>
      <c r="C41" s="9"/>
      <c r="D41" s="10"/>
      <c r="E41" s="10"/>
      <c r="F41" s="10"/>
      <c r="G41" s="290"/>
      <c r="H41" s="10"/>
      <c r="I41" s="11"/>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3"/>
    </row>
    <row r="42" spans="2:57" ht="18" customHeight="1">
      <c r="B42" s="212">
        <v>10</v>
      </c>
      <c r="C42" s="9"/>
      <c r="D42" s="10"/>
      <c r="E42" s="10"/>
      <c r="F42" s="10"/>
      <c r="G42" s="290"/>
      <c r="H42" s="10"/>
      <c r="I42" s="11"/>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3"/>
    </row>
    <row r="43" spans="2:57" ht="18" customHeight="1">
      <c r="B43" s="212">
        <v>11</v>
      </c>
      <c r="C43" s="9"/>
      <c r="D43" s="10"/>
      <c r="E43" s="10"/>
      <c r="F43" s="10"/>
      <c r="G43" s="290"/>
      <c r="H43" s="10"/>
      <c r="I43" s="11"/>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3"/>
    </row>
    <row r="44" spans="2:57" ht="18" customHeight="1">
      <c r="B44" s="212">
        <v>12</v>
      </c>
      <c r="C44" s="9"/>
      <c r="D44" s="10"/>
      <c r="E44" s="10"/>
      <c r="F44" s="10"/>
      <c r="G44" s="290"/>
      <c r="H44" s="10"/>
      <c r="I44" s="11"/>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3"/>
    </row>
    <row r="45" spans="2:57" ht="18" customHeight="1">
      <c r="B45" s="212">
        <v>13</v>
      </c>
      <c r="C45" s="9"/>
      <c r="D45" s="10"/>
      <c r="E45" s="10"/>
      <c r="F45" s="10"/>
      <c r="G45" s="290"/>
      <c r="H45" s="10"/>
      <c r="I45" s="11"/>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3"/>
    </row>
    <row r="46" spans="2:57" ht="18" customHeight="1">
      <c r="B46" s="212">
        <v>14</v>
      </c>
      <c r="C46" s="9"/>
      <c r="D46" s="10"/>
      <c r="E46" s="10"/>
      <c r="F46" s="10"/>
      <c r="G46" s="290"/>
      <c r="H46" s="10"/>
      <c r="I46" s="11"/>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3"/>
    </row>
    <row r="47" spans="2:57" ht="18" customHeight="1">
      <c r="B47" s="212">
        <v>15</v>
      </c>
      <c r="C47" s="9"/>
      <c r="D47" s="10"/>
      <c r="E47" s="10"/>
      <c r="F47" s="10"/>
      <c r="G47" s="290"/>
      <c r="H47" s="10"/>
      <c r="I47" s="11"/>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3"/>
    </row>
    <row r="48" spans="2:57" ht="18" customHeight="1">
      <c r="B48" s="212">
        <v>16</v>
      </c>
      <c r="C48" s="9"/>
      <c r="D48" s="10"/>
      <c r="E48" s="10"/>
      <c r="F48" s="10"/>
      <c r="G48" s="290"/>
      <c r="H48" s="10"/>
      <c r="I48" s="11"/>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3"/>
    </row>
    <row r="49" spans="2:57" ht="18" customHeight="1">
      <c r="B49" s="212">
        <v>17</v>
      </c>
      <c r="C49" s="9"/>
      <c r="D49" s="10"/>
      <c r="E49" s="10"/>
      <c r="F49" s="10"/>
      <c r="G49" s="290"/>
      <c r="H49" s="10"/>
      <c r="I49" s="11"/>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3"/>
    </row>
    <row r="50" spans="2:57" ht="18" customHeight="1">
      <c r="B50" s="212">
        <v>18</v>
      </c>
      <c r="C50" s="9"/>
      <c r="D50" s="10"/>
      <c r="E50" s="10"/>
      <c r="F50" s="10"/>
      <c r="G50" s="290"/>
      <c r="H50" s="10"/>
      <c r="I50" s="1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3"/>
    </row>
    <row r="51" spans="2:57" ht="18" customHeight="1">
      <c r="B51" s="212">
        <v>19</v>
      </c>
      <c r="C51" s="9"/>
      <c r="D51" s="10"/>
      <c r="E51" s="10"/>
      <c r="F51" s="10"/>
      <c r="G51" s="290"/>
      <c r="H51" s="10"/>
      <c r="I51" s="11"/>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3"/>
    </row>
    <row r="52" spans="2:57" ht="18" customHeight="1">
      <c r="B52" s="212">
        <v>20</v>
      </c>
      <c r="C52" s="9"/>
      <c r="D52" s="10"/>
      <c r="E52" s="10"/>
      <c r="F52" s="10"/>
      <c r="G52" s="290"/>
      <c r="H52" s="10"/>
      <c r="I52" s="11"/>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3"/>
    </row>
    <row r="53" spans="2:57" ht="18" customHeight="1">
      <c r="B53" s="212">
        <v>21</v>
      </c>
      <c r="C53" s="9"/>
      <c r="D53" s="10"/>
      <c r="E53" s="10"/>
      <c r="F53" s="10"/>
      <c r="G53" s="290"/>
      <c r="H53" s="10"/>
      <c r="I53" s="11"/>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3"/>
    </row>
    <row r="54" spans="2:57" ht="18" customHeight="1">
      <c r="B54" s="212">
        <v>22</v>
      </c>
      <c r="C54" s="9"/>
      <c r="D54" s="10"/>
      <c r="E54" s="10"/>
      <c r="F54" s="10"/>
      <c r="G54" s="290"/>
      <c r="H54" s="10"/>
      <c r="I54" s="11"/>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3"/>
    </row>
    <row r="55" spans="2:57" ht="18" customHeight="1">
      <c r="B55" s="212">
        <v>23</v>
      </c>
      <c r="C55" s="9"/>
      <c r="D55" s="10"/>
      <c r="E55" s="10"/>
      <c r="F55" s="10"/>
      <c r="G55" s="290"/>
      <c r="H55" s="10"/>
      <c r="I55" s="11"/>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3"/>
    </row>
    <row r="56" spans="2:57" ht="18" customHeight="1">
      <c r="B56" s="212">
        <v>24</v>
      </c>
      <c r="C56" s="9"/>
      <c r="D56" s="10"/>
      <c r="E56" s="10"/>
      <c r="F56" s="10"/>
      <c r="G56" s="290"/>
      <c r="H56" s="10"/>
      <c r="I56" s="11"/>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3"/>
    </row>
    <row r="57" spans="2:57" ht="18" customHeight="1">
      <c r="B57" s="212">
        <v>25</v>
      </c>
      <c r="C57" s="9"/>
      <c r="D57" s="10"/>
      <c r="E57" s="10"/>
      <c r="F57" s="10"/>
      <c r="G57" s="290"/>
      <c r="H57" s="10"/>
      <c r="I57" s="11"/>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3"/>
    </row>
    <row r="58" spans="2:57" ht="18" customHeight="1">
      <c r="B58" s="212">
        <v>26</v>
      </c>
      <c r="C58" s="9"/>
      <c r="D58" s="10"/>
      <c r="E58" s="10"/>
      <c r="F58" s="10"/>
      <c r="G58" s="290"/>
      <c r="H58" s="10"/>
      <c r="I58" s="11"/>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3"/>
    </row>
    <row r="59" spans="2:57" ht="18" customHeight="1">
      <c r="B59" s="212">
        <v>27</v>
      </c>
      <c r="C59" s="9"/>
      <c r="D59" s="10"/>
      <c r="E59" s="10"/>
      <c r="F59" s="10"/>
      <c r="G59" s="290"/>
      <c r="H59" s="10"/>
      <c r="I59" s="11"/>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3"/>
    </row>
    <row r="60" spans="2:57" ht="18" customHeight="1">
      <c r="B60" s="212">
        <v>28</v>
      </c>
      <c r="C60" s="9"/>
      <c r="D60" s="10"/>
      <c r="E60" s="10"/>
      <c r="F60" s="10"/>
      <c r="G60" s="290"/>
      <c r="H60" s="10"/>
      <c r="I60" s="11"/>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3"/>
    </row>
    <row r="61" spans="2:57" ht="18" customHeight="1">
      <c r="B61" s="212">
        <v>29</v>
      </c>
      <c r="C61" s="9"/>
      <c r="D61" s="10"/>
      <c r="E61" s="10"/>
      <c r="F61" s="10"/>
      <c r="G61" s="290"/>
      <c r="H61" s="10"/>
      <c r="I61" s="11"/>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3"/>
    </row>
    <row r="62" spans="2:57" ht="18" customHeight="1">
      <c r="B62" s="213">
        <v>30</v>
      </c>
      <c r="C62" s="14"/>
      <c r="D62" s="15"/>
      <c r="E62" s="15"/>
      <c r="F62" s="15"/>
      <c r="G62" s="291"/>
      <c r="H62" s="15"/>
      <c r="I62" s="16"/>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8"/>
    </row>
    <row r="63" spans="2:57">
      <c r="H63" s="128" t="str">
        <f>IF(SUM(H33:H62)=0,"",IF(SUM(H33:H62)-ROUND(SUM(H33:H62),0)=0,"",調査票!G451))</f>
        <v/>
      </c>
    </row>
    <row r="64" spans="2:57" ht="12" customHeight="1"/>
    <row r="65" ht="12" customHeight="1"/>
  </sheetData>
  <sheetProtection algorithmName="SHA-512" hashValue="TfrFjGGdar6V4nIWUFrD1pSj/OHQRwdOKecEM/7EzX/mJ4L6eOBUTuzjHN+0kAyLh0fNdnOWAF6A7iRuNJVmaw==" saltValue="va4yFi0IinES/5HxM8oiIQ==" spinCount="100000" sheet="1" objects="1" scenarios="1"/>
  <mergeCells count="4">
    <mergeCell ref="I31:U32"/>
    <mergeCell ref="BB1:BE1"/>
    <mergeCell ref="AM5:BE6"/>
    <mergeCell ref="D10:AJ11"/>
  </mergeCells>
  <phoneticPr fontId="1"/>
  <conditionalFormatting sqref="C34:C62">
    <cfRule type="expression" dxfId="16" priority="3">
      <formula>$C33="以下なし"</formula>
    </cfRule>
  </conditionalFormatting>
  <conditionalFormatting sqref="C34:C63">
    <cfRule type="expression" dxfId="15" priority="7">
      <formula>$C33&lt;&gt;""</formula>
    </cfRule>
  </conditionalFormatting>
  <conditionalFormatting sqref="C33:BE62">
    <cfRule type="expression" dxfId="14" priority="4">
      <formula>C33&lt;&gt;""</formula>
    </cfRule>
  </conditionalFormatting>
  <conditionalFormatting sqref="D33:H62">
    <cfRule type="expression" dxfId="13" priority="6">
      <formula>$C33&lt;&gt;""</formula>
    </cfRule>
  </conditionalFormatting>
  <conditionalFormatting sqref="D34:BE62">
    <cfRule type="expression" dxfId="12" priority="1">
      <formula>$C34="以下なし"</formula>
    </cfRule>
  </conditionalFormatting>
  <conditionalFormatting sqref="G33:G62">
    <cfRule type="expression" dxfId="11" priority="9">
      <formula>AND(OR($F33=#REF!,$F33=#REF!),OR($G33=#REF!,$G33=#REF!))</formula>
    </cfRule>
    <cfRule type="expression" dxfId="10" priority="10">
      <formula>AND($F33=#REF!,$G33=#REF!)</formula>
    </cfRule>
    <cfRule type="expression" dxfId="9" priority="11">
      <formula>AND(OR($F33=#REF!,$F33=#REF!),OR($G33=#REF!,$G33=#REF!,$G33=#REF!,$G33=#REF!,$G33=#REF!,$G33=#REF!))</formula>
    </cfRule>
  </conditionalFormatting>
  <conditionalFormatting sqref="H63">
    <cfRule type="expression" dxfId="8" priority="22">
      <formula>$H$63="OK"</formula>
    </cfRule>
  </conditionalFormatting>
  <conditionalFormatting sqref="I28:BE29">
    <cfRule type="expression" dxfId="7" priority="31">
      <formula>I28&gt;$F$30</formula>
    </cfRule>
  </conditionalFormatting>
  <conditionalFormatting sqref="I30:BE30">
    <cfRule type="expression" dxfId="6" priority="28">
      <formula>I30&lt;&gt;""</formula>
    </cfRule>
    <cfRule type="expression" dxfId="5" priority="30">
      <formula>I$29&lt;&gt;""</formula>
    </cfRule>
  </conditionalFormatting>
  <conditionalFormatting sqref="I33:BE62">
    <cfRule type="expression" dxfId="4" priority="5">
      <formula>$C33=""</formula>
    </cfRule>
    <cfRule type="expression" dxfId="3" priority="8">
      <formula>I$29&lt;&gt;""</formula>
    </cfRule>
  </conditionalFormatting>
  <dataValidations count="9">
    <dataValidation type="whole" operator="greaterThan" allowBlank="1" showInputMessage="1" showErrorMessage="1" error="正の整数値を入力してください。" sqref="H33:H62" xr:uid="{2FCD1179-B986-489C-A343-398EA3002360}">
      <formula1>0</formula1>
    </dataValidation>
    <dataValidation type="list" allowBlank="1" showInputMessage="1" showErrorMessage="1" sqref="G34:G62" xr:uid="{DD168918-39C3-403D-B9CF-539C2E73839D}">
      <formula1>$BA$8:$BA$16</formula1>
    </dataValidation>
    <dataValidation type="list" allowBlank="1" showInputMessage="1" showErrorMessage="1" sqref="C35:C62 C34" xr:uid="{119F071D-9D3F-471A-B78A-7725B49144DD}">
      <formula1>$AM$8:$AM$13</formula1>
    </dataValidation>
    <dataValidation type="list" allowBlank="1" showInputMessage="1" showErrorMessage="1" sqref="D33:D62" xr:uid="{91009464-FCA1-448D-81AA-6234337777D0}">
      <formula1>$AR$8:$AR$14</formula1>
    </dataValidation>
    <dataValidation type="list" allowBlank="1" showInputMessage="1" showErrorMessage="1" sqref="E34:E62" xr:uid="{072996E1-88D0-44F9-B33D-B933EFB919F7}">
      <formula1>$AT$8:$AT$9</formula1>
    </dataValidation>
    <dataValidation type="list" allowBlank="1" showInputMessage="1" showErrorMessage="1" sqref="F34:F62" xr:uid="{7432A58E-887E-4665-827E-B54F486ED74A}">
      <formula1>$AV$8:$AV$12</formula1>
    </dataValidation>
    <dataValidation type="list" allowBlank="1" showInputMessage="1" showErrorMessage="1" sqref="C63:G63" xr:uid="{1D380B4F-07B2-4F39-985C-EDC9C49A88BD}">
      <formula1>#REF!</formula1>
    </dataValidation>
    <dataValidation type="whole" allowBlank="1" showInputMessage="1" showErrorMessage="1" sqref="I30:BE30" xr:uid="{B6A2428C-6A9B-442C-8A86-13932C23BA51}">
      <formula1>0</formula1>
      <formula2>31</formula2>
    </dataValidation>
    <dataValidation type="custom" allowBlank="1" showInputMessage="1" showErrorMessage="1" errorTitle="エラー01" error="現場稼働日数を超えています!" sqref="I33:BE62" xr:uid="{041A159A-97CB-48F1-B9E0-7CA04DE37E3D}">
      <formula1>I33&lt;=I$30</formula1>
    </dataValidation>
  </dataValidations>
  <pageMargins left="0.51181102362204722" right="0.31496062992125984" top="0.55118110236220474" bottom="0.35433070866141736" header="0.31496062992125984" footer="0.31496062992125984"/>
  <pageSetup paperSize="8"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6DEB-FF72-4BF0-AEAE-6899A69B9ED8}">
  <sheetPr>
    <tabColor rgb="FFFFC000"/>
  </sheetPr>
  <dimension ref="A1:O96"/>
  <sheetViews>
    <sheetView showGridLines="0" view="pageBreakPreview" topLeftCell="A9" zoomScaleNormal="100" zoomScaleSheetLayoutView="100" workbookViewId="0">
      <selection activeCell="M8" sqref="M8"/>
    </sheetView>
  </sheetViews>
  <sheetFormatPr defaultColWidth="9.109375" defaultRowHeight="16.2"/>
  <cols>
    <col min="1" max="1" width="2.88671875" style="132" customWidth="1"/>
    <col min="2" max="2" width="19.33203125" style="132" customWidth="1"/>
    <col min="3" max="3" width="30.6640625" style="132" customWidth="1"/>
    <col min="4" max="4" width="4.44140625" style="132" customWidth="1"/>
    <col min="5" max="5" width="25.44140625" style="132" customWidth="1"/>
    <col min="6" max="6" width="16.109375" style="137" customWidth="1"/>
    <col min="7" max="7" width="2.33203125" style="132" customWidth="1"/>
    <col min="8" max="8" width="1.5546875" style="132" customWidth="1"/>
    <col min="9" max="9" width="2.88671875" style="132" customWidth="1"/>
    <col min="10" max="10" width="19.33203125" style="134" customWidth="1"/>
    <col min="11" max="11" width="30.6640625" style="134" customWidth="1"/>
    <col min="12" max="12" width="4.33203125" style="134" customWidth="1"/>
    <col min="13" max="13" width="25.44140625" style="134" customWidth="1"/>
    <col min="14" max="14" width="16.109375" style="134" customWidth="1"/>
    <col min="15" max="15" width="2.88671875" style="134" customWidth="1"/>
  </cols>
  <sheetData>
    <row r="1" spans="2:15" s="132" customFormat="1" ht="9" customHeight="1" thickBot="1">
      <c r="F1" s="133" t="s">
        <v>536</v>
      </c>
      <c r="G1" s="133"/>
      <c r="J1" s="134"/>
      <c r="K1" s="134"/>
      <c r="L1" s="134"/>
      <c r="M1" s="134"/>
      <c r="N1" s="134"/>
      <c r="O1" s="134"/>
    </row>
    <row r="2" spans="2:15" s="132" customFormat="1" ht="18" customHeight="1" thickBot="1">
      <c r="B2" s="784" t="s">
        <v>537</v>
      </c>
      <c r="C2" s="785"/>
      <c r="D2" s="135"/>
      <c r="F2" s="551">
        <v>11</v>
      </c>
      <c r="G2" s="551"/>
      <c r="J2" s="784" t="s">
        <v>537</v>
      </c>
      <c r="K2" s="785"/>
      <c r="L2" s="135"/>
      <c r="M2" s="786" t="s">
        <v>538</v>
      </c>
      <c r="N2" s="551">
        <v>12</v>
      </c>
      <c r="O2" s="551"/>
    </row>
    <row r="3" spans="2:15" s="132" customFormat="1" ht="18" customHeight="1" thickBot="1">
      <c r="B3" s="136"/>
      <c r="C3" s="136"/>
      <c r="D3" s="135"/>
      <c r="F3" s="137"/>
      <c r="J3" s="136"/>
      <c r="K3" s="136"/>
      <c r="L3" s="135"/>
      <c r="M3" s="787"/>
      <c r="N3" s="137"/>
    </row>
    <row r="4" spans="2:15" s="132" customFormat="1" ht="38.25" customHeight="1">
      <c r="B4" s="138"/>
      <c r="C4" s="783" t="s">
        <v>539</v>
      </c>
      <c r="D4" s="783"/>
      <c r="E4" s="783"/>
      <c r="F4" s="139"/>
      <c r="G4" s="140"/>
      <c r="J4" s="138"/>
      <c r="K4" s="783" t="s">
        <v>539</v>
      </c>
      <c r="L4" s="783"/>
      <c r="M4" s="783"/>
      <c r="N4" s="139"/>
      <c r="O4" s="140"/>
    </row>
    <row r="5" spans="2:15" s="132" customFormat="1" ht="10.5" customHeight="1">
      <c r="B5" s="141"/>
      <c r="C5" s="142"/>
      <c r="D5" s="142"/>
      <c r="E5" s="142"/>
      <c r="F5" s="143"/>
      <c r="G5" s="144"/>
      <c r="J5" s="141"/>
      <c r="K5" s="142"/>
      <c r="L5" s="142"/>
      <c r="M5" s="142"/>
      <c r="N5" s="143"/>
      <c r="O5" s="144"/>
    </row>
    <row r="6" spans="2:15" s="132" customFormat="1" ht="18" customHeight="1">
      <c r="B6" s="141"/>
      <c r="C6" s="145" t="s">
        <v>540</v>
      </c>
      <c r="D6" s="142"/>
      <c r="E6" s="237"/>
      <c r="F6" s="143"/>
      <c r="G6" s="144"/>
      <c r="J6" s="141"/>
      <c r="K6" s="145" t="s">
        <v>540</v>
      </c>
      <c r="L6" s="142"/>
      <c r="M6" s="811">
        <v>46296</v>
      </c>
      <c r="N6" s="143"/>
      <c r="O6" s="144"/>
    </row>
    <row r="7" spans="2:15" s="132" customFormat="1" ht="10.5" customHeight="1">
      <c r="B7" s="141"/>
      <c r="C7" s="142"/>
      <c r="D7" s="142"/>
      <c r="E7" s="146"/>
      <c r="F7" s="143"/>
      <c r="G7" s="144"/>
      <c r="J7" s="141"/>
      <c r="K7" s="142"/>
      <c r="L7" s="142"/>
      <c r="M7" s="146"/>
      <c r="N7" s="143"/>
      <c r="O7" s="144"/>
    </row>
    <row r="8" spans="2:15" s="132" customFormat="1" ht="18" customHeight="1">
      <c r="B8" s="141"/>
      <c r="C8" s="145" t="s">
        <v>541</v>
      </c>
      <c r="D8" s="142"/>
      <c r="E8" s="237"/>
      <c r="F8" s="143"/>
      <c r="G8" s="144"/>
      <c r="J8" s="141"/>
      <c r="K8" s="145" t="s">
        <v>541</v>
      </c>
      <c r="L8" s="142"/>
      <c r="M8" s="811">
        <v>46461</v>
      </c>
      <c r="N8" s="143"/>
      <c r="O8" s="144"/>
    </row>
    <row r="9" spans="2:15" s="132" customFormat="1" ht="18" customHeight="1">
      <c r="B9" s="141"/>
      <c r="C9" s="147" t="s">
        <v>536</v>
      </c>
      <c r="D9" s="147"/>
      <c r="E9" s="147" t="s">
        <v>536</v>
      </c>
      <c r="F9" s="143"/>
      <c r="G9" s="144"/>
      <c r="J9" s="141"/>
      <c r="K9" s="147" t="s">
        <v>536</v>
      </c>
      <c r="L9" s="147"/>
      <c r="M9" s="147" t="s">
        <v>536</v>
      </c>
      <c r="N9" s="143"/>
      <c r="O9" s="144"/>
    </row>
    <row r="10" spans="2:15" s="132" customFormat="1" ht="18" customHeight="1">
      <c r="B10" s="141"/>
      <c r="C10" s="148" t="s">
        <v>542</v>
      </c>
      <c r="D10" s="147"/>
      <c r="E10" s="777"/>
      <c r="F10" s="778"/>
      <c r="G10" s="149"/>
      <c r="J10" s="141"/>
      <c r="K10" s="148" t="s">
        <v>542</v>
      </c>
      <c r="L10" s="147"/>
      <c r="M10" s="779" t="s">
        <v>543</v>
      </c>
      <c r="N10" s="780"/>
      <c r="O10" s="149"/>
    </row>
    <row r="11" spans="2:15" s="132" customFormat="1" ht="18" customHeight="1">
      <c r="B11" s="141"/>
      <c r="C11" s="142"/>
      <c r="D11" s="147"/>
      <c r="E11" s="147"/>
      <c r="F11" s="143"/>
      <c r="G11" s="144"/>
      <c r="J11" s="141"/>
      <c r="K11" s="142"/>
      <c r="L11" s="147"/>
      <c r="M11" s="147"/>
      <c r="N11" s="143"/>
      <c r="O11" s="144"/>
    </row>
    <row r="12" spans="2:15" s="132" customFormat="1" ht="18" customHeight="1">
      <c r="B12" s="141"/>
      <c r="C12" s="148" t="s">
        <v>544</v>
      </c>
      <c r="D12" s="147"/>
      <c r="E12" s="238"/>
      <c r="F12" s="143" t="s">
        <v>545</v>
      </c>
      <c r="G12" s="144"/>
      <c r="J12" s="141"/>
      <c r="K12" s="148" t="s">
        <v>544</v>
      </c>
      <c r="L12" s="147"/>
      <c r="M12" s="150">
        <v>26000000</v>
      </c>
      <c r="N12" s="143" t="s">
        <v>545</v>
      </c>
      <c r="O12" s="144"/>
    </row>
    <row r="13" spans="2:15" s="132" customFormat="1" ht="18" customHeight="1">
      <c r="B13" s="141"/>
      <c r="C13" s="142"/>
      <c r="D13" s="147"/>
      <c r="E13" s="147"/>
      <c r="F13" s="143"/>
      <c r="G13" s="144"/>
      <c r="J13" s="141"/>
      <c r="K13" s="142"/>
      <c r="L13" s="147"/>
      <c r="M13" s="147"/>
      <c r="N13" s="143"/>
      <c r="O13" s="144"/>
    </row>
    <row r="14" spans="2:15" s="132" customFormat="1" ht="18" customHeight="1">
      <c r="B14" s="141"/>
      <c r="C14" s="148" t="s">
        <v>546</v>
      </c>
      <c r="D14" s="147"/>
      <c r="E14" s="238"/>
      <c r="F14" s="143" t="s">
        <v>545</v>
      </c>
      <c r="G14" s="144"/>
      <c r="J14" s="141"/>
      <c r="K14" s="148" t="s">
        <v>546</v>
      </c>
      <c r="L14" s="147"/>
      <c r="M14" s="150">
        <v>15500000</v>
      </c>
      <c r="N14" s="143" t="s">
        <v>545</v>
      </c>
      <c r="O14" s="144"/>
    </row>
    <row r="15" spans="2:15" s="132" customFormat="1" ht="18" customHeight="1">
      <c r="B15" s="141"/>
      <c r="C15" s="142"/>
      <c r="D15" s="147"/>
      <c r="E15" s="151"/>
      <c r="F15" s="143"/>
      <c r="G15" s="144"/>
      <c r="J15" s="141"/>
      <c r="K15" s="142"/>
      <c r="L15" s="147"/>
      <c r="M15" s="151"/>
      <c r="N15" s="143"/>
      <c r="O15" s="144"/>
    </row>
    <row r="16" spans="2:15" s="132" customFormat="1" ht="18" customHeight="1">
      <c r="B16" s="141"/>
      <c r="C16" s="152" t="s">
        <v>584</v>
      </c>
      <c r="D16" s="147"/>
      <c r="E16" s="238"/>
      <c r="F16" s="143" t="s">
        <v>545</v>
      </c>
      <c r="G16" s="144"/>
      <c r="J16" s="141"/>
      <c r="K16" s="152" t="s">
        <v>1390</v>
      </c>
      <c r="L16" s="147"/>
      <c r="M16" s="150">
        <v>5000000</v>
      </c>
      <c r="N16" s="143" t="s">
        <v>545</v>
      </c>
      <c r="O16" s="144"/>
    </row>
    <row r="17" spans="2:15" s="132" customFormat="1" ht="18" customHeight="1">
      <c r="B17" s="141"/>
      <c r="C17" s="142"/>
      <c r="D17" s="147"/>
      <c r="E17" s="151"/>
      <c r="F17" s="143"/>
      <c r="G17" s="144"/>
      <c r="J17" s="141"/>
      <c r="K17" s="142"/>
      <c r="L17" s="147"/>
      <c r="M17" s="151"/>
      <c r="N17" s="143"/>
      <c r="O17" s="144"/>
    </row>
    <row r="18" spans="2:15" s="132" customFormat="1" ht="18" customHeight="1">
      <c r="B18" s="141"/>
      <c r="C18" s="148" t="s">
        <v>547</v>
      </c>
      <c r="D18" s="147"/>
      <c r="E18" s="238"/>
      <c r="F18" s="143" t="s">
        <v>548</v>
      </c>
      <c r="G18" s="144"/>
      <c r="J18" s="141"/>
      <c r="K18" s="148" t="s">
        <v>547</v>
      </c>
      <c r="L18" s="147"/>
      <c r="M18" s="150">
        <v>3500000</v>
      </c>
      <c r="N18" s="143" t="s">
        <v>548</v>
      </c>
      <c r="O18" s="144"/>
    </row>
    <row r="19" spans="2:15" s="132" customFormat="1" ht="18" customHeight="1">
      <c r="B19" s="141"/>
      <c r="C19" s="142"/>
      <c r="D19" s="147"/>
      <c r="E19" s="151"/>
      <c r="F19" s="143"/>
      <c r="G19" s="144"/>
      <c r="J19" s="141"/>
      <c r="K19" s="142"/>
      <c r="L19" s="147"/>
      <c r="M19" s="151"/>
      <c r="N19" s="143"/>
      <c r="O19" s="144"/>
    </row>
    <row r="20" spans="2:15" s="132" customFormat="1" ht="18" customHeight="1">
      <c r="B20" s="141"/>
      <c r="C20" s="148" t="s">
        <v>549</v>
      </c>
      <c r="D20" s="147"/>
      <c r="E20" s="238"/>
      <c r="F20" s="143" t="s">
        <v>545</v>
      </c>
      <c r="G20" s="144"/>
      <c r="J20" s="141"/>
      <c r="K20" s="148" t="s">
        <v>549</v>
      </c>
      <c r="L20" s="147"/>
      <c r="M20" s="150">
        <v>7660000</v>
      </c>
      <c r="N20" s="143" t="s">
        <v>545</v>
      </c>
      <c r="O20" s="144"/>
    </row>
    <row r="21" spans="2:15" s="132" customFormat="1" ht="18" customHeight="1">
      <c r="B21" s="141"/>
      <c r="C21" s="142"/>
      <c r="D21" s="147"/>
      <c r="E21" s="151"/>
      <c r="F21" s="143"/>
      <c r="G21" s="144"/>
      <c r="J21" s="141"/>
      <c r="K21" s="142"/>
      <c r="L21" s="147"/>
      <c r="M21" s="151"/>
      <c r="N21" s="143"/>
      <c r="O21" s="144"/>
    </row>
    <row r="22" spans="2:15" s="132" customFormat="1" ht="18" customHeight="1">
      <c r="B22" s="141" t="s">
        <v>536</v>
      </c>
      <c r="C22" s="152" t="s">
        <v>585</v>
      </c>
      <c r="D22" s="153"/>
      <c r="E22" s="238"/>
      <c r="F22" s="143" t="s">
        <v>545</v>
      </c>
      <c r="G22" s="144"/>
      <c r="J22" s="141" t="s">
        <v>536</v>
      </c>
      <c r="K22" s="152" t="s">
        <v>1391</v>
      </c>
      <c r="L22" s="153"/>
      <c r="M22" s="150">
        <v>5800000</v>
      </c>
      <c r="N22" s="143" t="s">
        <v>550</v>
      </c>
      <c r="O22" s="144"/>
    </row>
    <row r="23" spans="2:15" s="132" customFormat="1" ht="18" customHeight="1">
      <c r="B23" s="141"/>
      <c r="C23" s="142"/>
      <c r="D23" s="147"/>
      <c r="E23" s="147"/>
      <c r="F23" s="143"/>
      <c r="G23" s="144"/>
      <c r="J23" s="141"/>
      <c r="K23" s="142"/>
      <c r="L23" s="147"/>
      <c r="M23" s="147"/>
      <c r="N23" s="143"/>
      <c r="O23" s="144"/>
    </row>
    <row r="24" spans="2:15" s="132" customFormat="1" ht="18" customHeight="1" thickBot="1">
      <c r="B24" s="141"/>
      <c r="C24" s="154" t="s">
        <v>551</v>
      </c>
      <c r="D24" s="147"/>
      <c r="E24" s="131" t="str">
        <f>IF(AND(SUM(E12,E14,E18,E20)=0,E16="",E22=""),"",SUM(E12,E14,E18,E20))</f>
        <v/>
      </c>
      <c r="F24" s="143" t="s">
        <v>548</v>
      </c>
      <c r="G24" s="144"/>
      <c r="J24" s="141"/>
      <c r="K24" s="154" t="s">
        <v>551</v>
      </c>
      <c r="L24" s="147"/>
      <c r="M24" s="150">
        <f>M12+M14+M18+M20</f>
        <v>52660000</v>
      </c>
      <c r="N24" s="143" t="s">
        <v>548</v>
      </c>
      <c r="O24" s="144"/>
    </row>
    <row r="25" spans="2:15" s="132" customFormat="1" ht="18" customHeight="1" thickTop="1">
      <c r="B25" s="141"/>
      <c r="C25" s="142"/>
      <c r="D25" s="147"/>
      <c r="E25" s="155" t="s">
        <v>552</v>
      </c>
      <c r="F25" s="143"/>
      <c r="G25" s="144"/>
      <c r="J25" s="141"/>
      <c r="K25" s="142"/>
      <c r="L25" s="147"/>
      <c r="M25" s="155" t="s">
        <v>552</v>
      </c>
      <c r="N25" s="143"/>
      <c r="O25" s="144"/>
    </row>
    <row r="26" spans="2:15" s="132" customFormat="1" ht="36" customHeight="1" thickBot="1">
      <c r="B26" s="156"/>
      <c r="C26" s="129" t="str">
        <f>IF(OR(ck!I4="",E24=""),"",ck!I4)</f>
        <v/>
      </c>
      <c r="D26" s="157"/>
      <c r="E26" s="773" t="str">
        <f>IF(C26="NG",調査票!G453,"")</f>
        <v/>
      </c>
      <c r="F26" s="774"/>
      <c r="G26" s="158"/>
      <c r="J26" s="156"/>
      <c r="K26" s="157"/>
      <c r="L26" s="157"/>
      <c r="M26" s="159"/>
      <c r="N26" s="160"/>
      <c r="O26" s="158"/>
    </row>
    <row r="27" spans="2:15" s="132" customFormat="1" ht="10.5" customHeight="1">
      <c r="C27" s="161"/>
      <c r="D27" s="161"/>
      <c r="E27" s="162"/>
      <c r="F27" s="137"/>
      <c r="K27" s="161"/>
      <c r="L27" s="161"/>
      <c r="M27" s="162"/>
      <c r="N27" s="137"/>
    </row>
    <row r="28" spans="2:15" s="163" customFormat="1" ht="14.4" customHeight="1">
      <c r="B28" s="163" t="s">
        <v>553</v>
      </c>
      <c r="C28" s="164"/>
      <c r="D28" s="164"/>
      <c r="E28" s="165"/>
      <c r="F28" s="166"/>
      <c r="K28" s="164"/>
      <c r="L28" s="164"/>
      <c r="M28" s="165"/>
      <c r="N28" s="166"/>
    </row>
    <row r="29" spans="2:15" s="137" customFormat="1" ht="15" customHeight="1">
      <c r="B29" s="781" t="s">
        <v>554</v>
      </c>
      <c r="C29" s="782"/>
      <c r="D29" s="167"/>
      <c r="F29" s="168" t="s">
        <v>555</v>
      </c>
      <c r="J29" s="770"/>
      <c r="K29" s="770"/>
      <c r="L29" s="167"/>
      <c r="N29" s="168"/>
    </row>
    <row r="30" spans="2:15" s="137" customFormat="1" ht="15" customHeight="1">
      <c r="B30" s="771" t="s">
        <v>556</v>
      </c>
      <c r="C30" s="772"/>
      <c r="D30" s="167"/>
      <c r="J30" s="770"/>
      <c r="K30" s="770"/>
      <c r="L30" s="167"/>
    </row>
    <row r="31" spans="2:15" s="137" customFormat="1" ht="15" customHeight="1">
      <c r="B31" s="775" t="s">
        <v>557</v>
      </c>
      <c r="C31" s="776"/>
      <c r="D31" s="167"/>
      <c r="J31" s="770"/>
      <c r="K31" s="770"/>
      <c r="L31" s="167"/>
    </row>
    <row r="32" spans="2:15" s="137" customFormat="1" ht="10.5" customHeight="1">
      <c r="C32" s="169"/>
      <c r="D32" s="169"/>
      <c r="K32" s="169"/>
      <c r="L32" s="169"/>
    </row>
    <row r="33" spans="2:13" s="166" customFormat="1" ht="15" customHeight="1">
      <c r="B33" s="170" t="s">
        <v>536</v>
      </c>
      <c r="C33" s="767" t="s">
        <v>539</v>
      </c>
      <c r="D33" s="767"/>
      <c r="E33" s="767"/>
      <c r="J33" s="170"/>
      <c r="K33" s="767"/>
      <c r="L33" s="767"/>
      <c r="M33" s="767"/>
    </row>
    <row r="34" spans="2:13" s="166" customFormat="1" ht="15" customHeight="1">
      <c r="B34" s="171" t="s">
        <v>558</v>
      </c>
      <c r="C34" s="768" t="s">
        <v>559</v>
      </c>
      <c r="D34" s="769"/>
      <c r="E34" s="769"/>
      <c r="F34" s="172"/>
      <c r="G34" s="173"/>
      <c r="J34" s="174"/>
      <c r="K34" s="770"/>
      <c r="L34" s="770"/>
      <c r="M34" s="770"/>
    </row>
    <row r="35" spans="2:13" s="166" customFormat="1" ht="15" customHeight="1">
      <c r="B35" s="175" t="s">
        <v>560</v>
      </c>
      <c r="C35" s="176" t="s">
        <v>561</v>
      </c>
      <c r="D35" s="177"/>
      <c r="E35" s="177"/>
      <c r="G35" s="178"/>
      <c r="J35" s="136"/>
      <c r="K35" s="179"/>
      <c r="L35" s="177"/>
      <c r="M35" s="177"/>
    </row>
    <row r="36" spans="2:13" s="166" customFormat="1" ht="15" customHeight="1">
      <c r="B36" s="175"/>
      <c r="C36" s="176" t="s">
        <v>562</v>
      </c>
      <c r="D36" s="177"/>
      <c r="E36" s="177"/>
      <c r="G36" s="178"/>
      <c r="J36" s="136"/>
      <c r="K36" s="179"/>
      <c r="L36" s="177"/>
      <c r="M36" s="177"/>
    </row>
    <row r="37" spans="2:13" s="166" customFormat="1" ht="15" customHeight="1">
      <c r="B37" s="175" t="s">
        <v>563</v>
      </c>
      <c r="C37" s="176" t="s">
        <v>564</v>
      </c>
      <c r="D37" s="177"/>
      <c r="E37" s="177"/>
      <c r="G37" s="178"/>
      <c r="J37" s="136"/>
      <c r="K37" s="179"/>
      <c r="L37" s="177"/>
      <c r="M37" s="177"/>
    </row>
    <row r="38" spans="2:13" s="166" customFormat="1" ht="15" customHeight="1">
      <c r="B38" s="175"/>
      <c r="C38" s="176" t="s">
        <v>565</v>
      </c>
      <c r="D38" s="177"/>
      <c r="E38" s="177"/>
      <c r="G38" s="178"/>
      <c r="J38" s="136"/>
      <c r="K38" s="179"/>
      <c r="L38" s="177"/>
      <c r="M38" s="177"/>
    </row>
    <row r="39" spans="2:13" s="166" customFormat="1" ht="15" customHeight="1">
      <c r="B39" s="175"/>
      <c r="C39" s="176" t="s">
        <v>566</v>
      </c>
      <c r="D39" s="177"/>
      <c r="E39" s="177"/>
      <c r="G39" s="178"/>
      <c r="J39" s="136"/>
      <c r="K39" s="179"/>
      <c r="L39" s="177"/>
      <c r="M39" s="177"/>
    </row>
    <row r="40" spans="2:13" s="166" customFormat="1" ht="15" customHeight="1">
      <c r="B40" s="175" t="s">
        <v>567</v>
      </c>
      <c r="C40" s="176" t="s">
        <v>568</v>
      </c>
      <c r="D40" s="177"/>
      <c r="E40" s="177"/>
      <c r="G40" s="178"/>
      <c r="J40" s="136"/>
      <c r="K40" s="179"/>
      <c r="L40" s="177"/>
      <c r="M40" s="177"/>
    </row>
    <row r="41" spans="2:13" s="166" customFormat="1" ht="15" customHeight="1">
      <c r="B41" s="175"/>
      <c r="C41" s="176" t="s">
        <v>569</v>
      </c>
      <c r="D41" s="177"/>
      <c r="E41" s="177"/>
      <c r="G41" s="178"/>
      <c r="J41" s="136"/>
      <c r="K41" s="179"/>
      <c r="L41" s="177"/>
      <c r="M41" s="177"/>
    </row>
    <row r="42" spans="2:13" s="166" customFormat="1" ht="15" customHeight="1">
      <c r="B42" s="175" t="s">
        <v>570</v>
      </c>
      <c r="C42" s="176" t="s">
        <v>571</v>
      </c>
      <c r="D42" s="177"/>
      <c r="E42" s="177"/>
      <c r="G42" s="178"/>
      <c r="J42" s="136"/>
      <c r="K42" s="179"/>
      <c r="L42" s="177"/>
      <c r="M42" s="177"/>
    </row>
    <row r="43" spans="2:13" s="166" customFormat="1" ht="15" customHeight="1">
      <c r="B43" s="175"/>
      <c r="C43" s="176" t="s">
        <v>572</v>
      </c>
      <c r="D43" s="177"/>
      <c r="E43" s="177"/>
      <c r="G43" s="178"/>
      <c r="J43" s="136"/>
      <c r="K43" s="179"/>
      <c r="L43" s="177"/>
      <c r="M43" s="177"/>
    </row>
    <row r="44" spans="2:13" s="166" customFormat="1" ht="15" customHeight="1">
      <c r="B44" s="175" t="s">
        <v>573</v>
      </c>
      <c r="C44" s="176" t="s">
        <v>574</v>
      </c>
      <c r="D44" s="177"/>
      <c r="E44" s="177"/>
      <c r="G44" s="178"/>
      <c r="J44" s="136"/>
      <c r="K44" s="179"/>
      <c r="L44" s="177"/>
      <c r="M44" s="177"/>
    </row>
    <row r="45" spans="2:13" s="166" customFormat="1" ht="15" customHeight="1">
      <c r="B45" s="175"/>
      <c r="C45" s="176" t="s">
        <v>575</v>
      </c>
      <c r="D45" s="177"/>
      <c r="E45" s="177"/>
      <c r="G45" s="178"/>
      <c r="J45" s="136"/>
      <c r="K45" s="179"/>
      <c r="L45" s="177"/>
      <c r="M45" s="177"/>
    </row>
    <row r="46" spans="2:13" s="166" customFormat="1" ht="15" customHeight="1">
      <c r="B46" s="175"/>
      <c r="C46" s="176" t="s">
        <v>576</v>
      </c>
      <c r="D46" s="177"/>
      <c r="E46" s="177"/>
      <c r="G46" s="178"/>
      <c r="J46" s="136"/>
      <c r="K46" s="179"/>
      <c r="L46" s="177"/>
      <c r="M46" s="177"/>
    </row>
    <row r="47" spans="2:13" s="166" customFormat="1" ht="15" customHeight="1">
      <c r="B47" s="175" t="s">
        <v>536</v>
      </c>
      <c r="C47" s="176" t="s">
        <v>577</v>
      </c>
      <c r="D47" s="177"/>
      <c r="E47" s="177"/>
      <c r="G47" s="178"/>
      <c r="J47" s="136"/>
      <c r="K47" s="179"/>
      <c r="L47" s="177"/>
      <c r="M47" s="177"/>
    </row>
    <row r="48" spans="2:13" s="166" customFormat="1" ht="15" customHeight="1">
      <c r="B48" s="180" t="s">
        <v>578</v>
      </c>
      <c r="C48" s="181" t="s">
        <v>579</v>
      </c>
      <c r="D48" s="182"/>
      <c r="E48" s="182"/>
      <c r="F48" s="183"/>
      <c r="G48" s="184"/>
      <c r="J48" s="136"/>
      <c r="K48" s="179"/>
      <c r="L48" s="177"/>
      <c r="M48" s="177"/>
    </row>
    <row r="49" spans="6:7">
      <c r="F49" s="133" t="s">
        <v>536</v>
      </c>
      <c r="G49" s="133"/>
    </row>
    <row r="50" spans="6:7">
      <c r="F50" s="132"/>
    </row>
    <row r="51" spans="6:7">
      <c r="F51" s="132"/>
    </row>
    <row r="52" spans="6:7">
      <c r="F52" s="132"/>
    </row>
    <row r="53" spans="6:7">
      <c r="F53" s="132"/>
    </row>
    <row r="54" spans="6:7">
      <c r="F54" s="132"/>
    </row>
    <row r="55" spans="6:7">
      <c r="F55" s="132"/>
    </row>
    <row r="56" spans="6:7">
      <c r="F56" s="132"/>
    </row>
    <row r="57" spans="6:7">
      <c r="F57" s="132"/>
    </row>
    <row r="58" spans="6:7">
      <c r="F58" s="132"/>
    </row>
    <row r="59" spans="6:7">
      <c r="F59" s="132"/>
    </row>
    <row r="60" spans="6:7">
      <c r="F60" s="132"/>
    </row>
    <row r="61" spans="6:7">
      <c r="F61" s="132"/>
    </row>
    <row r="62" spans="6:7">
      <c r="F62" s="132"/>
    </row>
    <row r="63" spans="6:7">
      <c r="F63" s="132"/>
    </row>
    <row r="64" spans="6:7">
      <c r="F64" s="132"/>
    </row>
    <row r="65" spans="1:8">
      <c r="F65" s="132"/>
    </row>
    <row r="66" spans="1:8">
      <c r="F66" s="132"/>
    </row>
    <row r="67" spans="1:8">
      <c r="F67" s="132"/>
    </row>
    <row r="68" spans="1:8">
      <c r="F68" s="132"/>
    </row>
    <row r="69" spans="1:8">
      <c r="F69" s="132"/>
    </row>
    <row r="70" spans="1:8">
      <c r="F70" s="132"/>
    </row>
    <row r="71" spans="1:8">
      <c r="F71" s="132"/>
    </row>
    <row r="72" spans="1:8">
      <c r="F72" s="132"/>
    </row>
    <row r="73" spans="1:8">
      <c r="F73" s="132"/>
    </row>
    <row r="74" spans="1:8">
      <c r="F74" s="132"/>
    </row>
    <row r="75" spans="1:8">
      <c r="F75" s="132"/>
    </row>
    <row r="76" spans="1:8">
      <c r="A76" s="163"/>
      <c r="B76" s="163"/>
      <c r="C76" s="163"/>
      <c r="D76" s="163"/>
      <c r="E76" s="163"/>
      <c r="F76" s="163"/>
      <c r="G76" s="163"/>
      <c r="H76" s="163"/>
    </row>
    <row r="77" spans="1:8">
      <c r="A77" s="137"/>
      <c r="B77" s="137"/>
      <c r="C77" s="137"/>
      <c r="D77" s="137"/>
      <c r="E77" s="137"/>
      <c r="G77" s="137"/>
      <c r="H77" s="137"/>
    </row>
    <row r="78" spans="1:8">
      <c r="A78" s="137"/>
      <c r="B78" s="137"/>
      <c r="C78" s="137"/>
      <c r="D78" s="137"/>
      <c r="E78" s="137"/>
      <c r="G78" s="137"/>
      <c r="H78" s="137"/>
    </row>
    <row r="79" spans="1:8">
      <c r="A79" s="137"/>
      <c r="B79" s="137"/>
      <c r="C79" s="137"/>
      <c r="D79" s="137"/>
      <c r="E79" s="137"/>
      <c r="G79" s="137"/>
      <c r="H79" s="137"/>
    </row>
    <row r="80" spans="1:8">
      <c r="A80" s="137"/>
      <c r="B80" s="137"/>
      <c r="C80" s="137"/>
      <c r="D80" s="137"/>
      <c r="E80" s="137"/>
      <c r="G80" s="137"/>
      <c r="H80" s="137"/>
    </row>
    <row r="81" spans="1:8">
      <c r="A81" s="166"/>
      <c r="B81" s="166"/>
      <c r="C81" s="166"/>
      <c r="D81" s="166"/>
      <c r="E81" s="166"/>
      <c r="F81" s="166"/>
      <c r="G81" s="166"/>
      <c r="H81" s="166"/>
    </row>
    <row r="82" spans="1:8">
      <c r="A82" s="166"/>
      <c r="B82" s="166"/>
      <c r="C82" s="166"/>
      <c r="D82" s="166"/>
      <c r="E82" s="166"/>
      <c r="F82" s="166"/>
      <c r="G82" s="166"/>
      <c r="H82" s="166"/>
    </row>
    <row r="83" spans="1:8">
      <c r="A83" s="166"/>
      <c r="B83" s="166"/>
      <c r="C83" s="166"/>
      <c r="D83" s="166"/>
      <c r="E83" s="166"/>
      <c r="F83" s="166"/>
      <c r="G83" s="166"/>
      <c r="H83" s="166"/>
    </row>
    <row r="84" spans="1:8">
      <c r="A84" s="166"/>
      <c r="B84" s="166"/>
      <c r="C84" s="166"/>
      <c r="D84" s="166"/>
      <c r="E84" s="166"/>
      <c r="F84" s="166"/>
      <c r="G84" s="166"/>
      <c r="H84" s="166"/>
    </row>
    <row r="85" spans="1:8">
      <c r="A85" s="166"/>
      <c r="B85" s="166"/>
      <c r="C85" s="166"/>
      <c r="D85" s="166"/>
      <c r="E85" s="166"/>
      <c r="F85" s="166"/>
      <c r="G85" s="166"/>
      <c r="H85" s="166"/>
    </row>
    <row r="86" spans="1:8">
      <c r="A86" s="166"/>
      <c r="B86" s="166"/>
      <c r="C86" s="166"/>
      <c r="D86" s="166"/>
      <c r="E86" s="166"/>
      <c r="F86" s="166"/>
      <c r="G86" s="166"/>
      <c r="H86" s="166"/>
    </row>
    <row r="87" spans="1:8">
      <c r="A87" s="166"/>
      <c r="B87" s="166"/>
      <c r="C87" s="166"/>
      <c r="D87" s="166"/>
      <c r="E87" s="166"/>
      <c r="F87" s="166"/>
      <c r="G87" s="166"/>
      <c r="H87" s="166"/>
    </row>
    <row r="88" spans="1:8">
      <c r="A88" s="166"/>
      <c r="B88" s="166"/>
      <c r="C88" s="166"/>
      <c r="D88" s="166"/>
      <c r="E88" s="166"/>
      <c r="F88" s="166"/>
      <c r="G88" s="166"/>
      <c r="H88" s="166"/>
    </row>
    <row r="89" spans="1:8">
      <c r="A89" s="166"/>
      <c r="B89" s="166"/>
      <c r="C89" s="166"/>
      <c r="D89" s="166"/>
      <c r="E89" s="166"/>
      <c r="F89" s="166"/>
      <c r="G89" s="166"/>
      <c r="H89" s="166"/>
    </row>
    <row r="90" spans="1:8">
      <c r="A90" s="166"/>
      <c r="B90" s="166"/>
      <c r="C90" s="166"/>
      <c r="D90" s="166"/>
      <c r="E90" s="166"/>
      <c r="F90" s="166"/>
      <c r="G90" s="166"/>
      <c r="H90" s="166"/>
    </row>
    <row r="91" spans="1:8">
      <c r="A91" s="166"/>
      <c r="B91" s="166"/>
      <c r="C91" s="166"/>
      <c r="D91" s="166"/>
      <c r="E91" s="166"/>
      <c r="F91" s="166"/>
      <c r="G91" s="166"/>
      <c r="H91" s="166"/>
    </row>
    <row r="92" spans="1:8">
      <c r="A92" s="166"/>
      <c r="B92" s="166"/>
      <c r="C92" s="166"/>
      <c r="D92" s="166"/>
      <c r="E92" s="166"/>
      <c r="F92" s="166"/>
      <c r="G92" s="166"/>
      <c r="H92" s="166"/>
    </row>
    <row r="93" spans="1:8">
      <c r="A93" s="166"/>
      <c r="B93" s="166"/>
      <c r="C93" s="166"/>
      <c r="D93" s="166"/>
      <c r="E93" s="166"/>
      <c r="F93" s="166"/>
      <c r="G93" s="166"/>
      <c r="H93" s="166"/>
    </row>
    <row r="94" spans="1:8">
      <c r="A94" s="166"/>
      <c r="B94" s="166"/>
      <c r="C94" s="166"/>
      <c r="D94" s="166"/>
      <c r="E94" s="166"/>
      <c r="F94" s="166"/>
      <c r="G94" s="166"/>
      <c r="H94" s="166"/>
    </row>
    <row r="95" spans="1:8">
      <c r="A95" s="166"/>
      <c r="B95" s="166"/>
      <c r="C95" s="166"/>
      <c r="D95" s="166"/>
      <c r="E95" s="166"/>
      <c r="F95" s="166"/>
      <c r="G95" s="166"/>
      <c r="H95" s="166"/>
    </row>
    <row r="96" spans="1:8">
      <c r="A96" s="166"/>
      <c r="B96" s="166"/>
      <c r="C96" s="166"/>
      <c r="D96" s="166"/>
      <c r="E96" s="166"/>
      <c r="F96" s="166"/>
      <c r="G96" s="166"/>
      <c r="H96" s="166"/>
    </row>
  </sheetData>
  <sheetProtection algorithmName="SHA-512" hashValue="ustdlEIwjBeTmq45q6Tj2ww1mbEBzGalnOt/3hJ+Wi/3BH8P9ZlELK+AiIqMZavX1L4jEUbzYmR/IZJoyKIAgA==" saltValue="04ClUNcrdPGW+eTqsRoNkw==" spinCount="100000" sheet="1" objects="1" scenarios="1"/>
  <mergeCells count="20">
    <mergeCell ref="E26:F26"/>
    <mergeCell ref="B31:C31"/>
    <mergeCell ref="J31:K31"/>
    <mergeCell ref="N2:O2"/>
    <mergeCell ref="E10:F10"/>
    <mergeCell ref="M10:N10"/>
    <mergeCell ref="B29:C29"/>
    <mergeCell ref="J29:K29"/>
    <mergeCell ref="C4:E4"/>
    <mergeCell ref="K4:M4"/>
    <mergeCell ref="B2:C2"/>
    <mergeCell ref="F2:G2"/>
    <mergeCell ref="J2:K2"/>
    <mergeCell ref="M2:M3"/>
    <mergeCell ref="C33:E33"/>
    <mergeCell ref="K33:M33"/>
    <mergeCell ref="C34:E34"/>
    <mergeCell ref="K34:M34"/>
    <mergeCell ref="B30:C30"/>
    <mergeCell ref="J30:K30"/>
  </mergeCells>
  <phoneticPr fontId="31"/>
  <pageMargins left="0.51181102362204722" right="0.51181102362204722" top="0.55118110236220474" bottom="0.55118110236220474" header="0.31496062992125984" footer="0.31496062992125984"/>
  <pageSetup paperSize="9" orientation="portrait" r:id="rId1"/>
  <colBreaks count="1" manualBreakCount="1">
    <brk id="8" max="4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8DD9-C89F-4B98-8238-8D7A4517C11E}">
  <dimension ref="A1:AK51"/>
  <sheetViews>
    <sheetView showGridLines="0" view="pageBreakPreview" topLeftCell="A20" zoomScale="90" zoomScaleNormal="100" zoomScaleSheetLayoutView="90" workbookViewId="0">
      <selection activeCell="Z1" sqref="Z1"/>
    </sheetView>
  </sheetViews>
  <sheetFormatPr defaultRowHeight="19.2"/>
  <cols>
    <col min="1" max="1" width="5.33203125" style="24" customWidth="1"/>
    <col min="2" max="3" width="7.44140625" style="19" customWidth="1"/>
    <col min="4" max="35" width="8.109375" style="21" customWidth="1"/>
    <col min="36" max="36" width="2.5546875" style="24" customWidth="1"/>
    <col min="37" max="37" width="9.109375" style="24"/>
  </cols>
  <sheetData>
    <row r="1" spans="2:37" s="24" customFormat="1" ht="48.75" customHeight="1">
      <c r="B1" s="19" t="s">
        <v>673</v>
      </c>
      <c r="C1" s="19" t="s">
        <v>673</v>
      </c>
      <c r="D1" s="20" t="s">
        <v>673</v>
      </c>
      <c r="E1" s="21" t="s">
        <v>673</v>
      </c>
      <c r="F1" s="21" t="s">
        <v>673</v>
      </c>
      <c r="G1" s="22" t="s">
        <v>673</v>
      </c>
      <c r="H1" s="21" t="s">
        <v>673</v>
      </c>
      <c r="I1" s="23" t="s">
        <v>1801</v>
      </c>
      <c r="J1" s="21"/>
      <c r="K1" s="21"/>
      <c r="L1" s="21"/>
      <c r="M1" s="21"/>
      <c r="N1" s="21"/>
      <c r="O1" s="21"/>
      <c r="P1" s="21"/>
      <c r="Q1" s="21"/>
      <c r="R1" s="21"/>
      <c r="S1" s="21"/>
      <c r="T1" s="21"/>
      <c r="U1" s="21"/>
      <c r="V1" s="21"/>
      <c r="W1" s="21"/>
      <c r="X1" s="21"/>
      <c r="Y1" s="20"/>
      <c r="Z1" s="20"/>
      <c r="AA1" s="789" t="s">
        <v>674</v>
      </c>
      <c r="AB1" s="789"/>
      <c r="AC1" s="789"/>
      <c r="AD1" s="789"/>
      <c r="AE1" s="789"/>
      <c r="AF1" s="790" t="s">
        <v>536</v>
      </c>
      <c r="AG1" s="790"/>
      <c r="AH1" s="790"/>
      <c r="AI1" s="790"/>
    </row>
    <row r="2" spans="2:37" s="24" customFormat="1" ht="8.4" customHeight="1" thickBot="1">
      <c r="B2" s="19"/>
      <c r="C2" s="19"/>
      <c r="D2" s="20"/>
      <c r="E2" s="21"/>
      <c r="F2" s="21"/>
      <c r="G2" s="25"/>
      <c r="H2" s="21"/>
      <c r="I2" s="21"/>
      <c r="J2" s="21"/>
      <c r="K2" s="21"/>
      <c r="L2" s="21"/>
      <c r="M2" s="21"/>
      <c r="N2" s="21"/>
      <c r="O2" s="21"/>
      <c r="P2" s="21"/>
      <c r="Q2" s="21"/>
      <c r="R2" s="21"/>
      <c r="S2" s="21"/>
      <c r="T2" s="21"/>
      <c r="U2" s="21"/>
      <c r="V2" s="21"/>
      <c r="W2" s="21"/>
      <c r="X2" s="21"/>
      <c r="Y2" s="20"/>
      <c r="Z2" s="20"/>
      <c r="AA2" s="20"/>
      <c r="AB2" s="20"/>
      <c r="AC2" s="20"/>
      <c r="AD2" s="20"/>
      <c r="AE2" s="20"/>
      <c r="AF2" s="26"/>
      <c r="AG2" s="26"/>
      <c r="AH2" s="26"/>
      <c r="AI2" s="26"/>
    </row>
    <row r="3" spans="2:37" s="34" customFormat="1" ht="27" customHeight="1">
      <c r="B3" s="791"/>
      <c r="C3" s="792"/>
      <c r="D3" s="27"/>
      <c r="E3" s="28" t="s">
        <v>1799</v>
      </c>
      <c r="F3" s="29"/>
      <c r="G3" s="29"/>
      <c r="H3" s="29"/>
      <c r="I3" s="29"/>
      <c r="J3" s="30" t="s">
        <v>1797</v>
      </c>
      <c r="K3" s="29"/>
      <c r="L3" s="29"/>
      <c r="M3" s="29"/>
      <c r="N3" s="29"/>
      <c r="O3" s="29"/>
      <c r="P3" s="29"/>
      <c r="Q3" s="29"/>
      <c r="R3" s="29"/>
      <c r="S3" s="29"/>
      <c r="T3" s="29"/>
      <c r="U3" s="31"/>
      <c r="V3" s="30" t="s">
        <v>1798</v>
      </c>
      <c r="W3" s="29"/>
      <c r="X3" s="29"/>
      <c r="Y3" s="29"/>
      <c r="Z3" s="29"/>
      <c r="AA3" s="29"/>
      <c r="AB3" s="29"/>
      <c r="AC3" s="29"/>
      <c r="AD3" s="29"/>
      <c r="AE3" s="29"/>
      <c r="AF3" s="29"/>
      <c r="AG3" s="31"/>
      <c r="AH3" s="32" t="s">
        <v>1800</v>
      </c>
      <c r="AI3" s="33"/>
    </row>
    <row r="4" spans="2:37" s="42" customFormat="1" ht="21.75" customHeight="1">
      <c r="B4" s="793"/>
      <c r="C4" s="794"/>
      <c r="D4" s="35" t="s">
        <v>675</v>
      </c>
      <c r="E4" s="36">
        <v>8</v>
      </c>
      <c r="F4" s="36">
        <v>9</v>
      </c>
      <c r="G4" s="36">
        <v>10</v>
      </c>
      <c r="H4" s="36">
        <v>11</v>
      </c>
      <c r="I4" s="37">
        <v>12</v>
      </c>
      <c r="J4" s="38">
        <v>1</v>
      </c>
      <c r="K4" s="36">
        <v>2</v>
      </c>
      <c r="L4" s="39">
        <v>3</v>
      </c>
      <c r="M4" s="36">
        <v>4</v>
      </c>
      <c r="N4" s="39">
        <v>5</v>
      </c>
      <c r="O4" s="39">
        <v>6</v>
      </c>
      <c r="P4" s="36">
        <v>7</v>
      </c>
      <c r="Q4" s="39">
        <v>8</v>
      </c>
      <c r="R4" s="36">
        <v>9</v>
      </c>
      <c r="S4" s="39">
        <v>10</v>
      </c>
      <c r="T4" s="39">
        <v>11</v>
      </c>
      <c r="U4" s="37">
        <v>12</v>
      </c>
      <c r="V4" s="40">
        <v>1</v>
      </c>
      <c r="W4" s="36">
        <v>2</v>
      </c>
      <c r="X4" s="39">
        <v>3</v>
      </c>
      <c r="Y4" s="36">
        <v>4</v>
      </c>
      <c r="Z4" s="39">
        <v>5</v>
      </c>
      <c r="AA4" s="39">
        <v>6</v>
      </c>
      <c r="AB4" s="36">
        <v>7</v>
      </c>
      <c r="AC4" s="39">
        <v>8</v>
      </c>
      <c r="AD4" s="36">
        <v>9</v>
      </c>
      <c r="AE4" s="39">
        <v>10</v>
      </c>
      <c r="AF4" s="39">
        <v>11</v>
      </c>
      <c r="AG4" s="37">
        <v>12</v>
      </c>
      <c r="AH4" s="40">
        <v>1</v>
      </c>
      <c r="AI4" s="35">
        <v>2</v>
      </c>
      <c r="AJ4" s="41"/>
    </row>
    <row r="5" spans="2:37" s="42" customFormat="1" ht="21.75" customHeight="1" thickBot="1">
      <c r="B5" s="793"/>
      <c r="C5" s="794"/>
      <c r="D5" s="43" t="s">
        <v>673</v>
      </c>
      <c r="E5" s="44">
        <v>1</v>
      </c>
      <c r="F5" s="45">
        <v>2</v>
      </c>
      <c r="G5" s="45">
        <v>3</v>
      </c>
      <c r="H5" s="45">
        <v>4</v>
      </c>
      <c r="I5" s="45">
        <v>5</v>
      </c>
      <c r="J5" s="45">
        <v>6</v>
      </c>
      <c r="K5" s="45">
        <v>7</v>
      </c>
      <c r="L5" s="45">
        <v>8</v>
      </c>
      <c r="M5" s="45">
        <v>9</v>
      </c>
      <c r="N5" s="45">
        <v>10</v>
      </c>
      <c r="O5" s="45">
        <v>11</v>
      </c>
      <c r="P5" s="45">
        <v>12</v>
      </c>
      <c r="Q5" s="45">
        <v>13</v>
      </c>
      <c r="R5" s="45">
        <v>14</v>
      </c>
      <c r="S5" s="45">
        <v>15</v>
      </c>
      <c r="T5" s="45">
        <v>16</v>
      </c>
      <c r="U5" s="45">
        <v>17</v>
      </c>
      <c r="V5" s="45">
        <v>18</v>
      </c>
      <c r="W5" s="45">
        <v>19</v>
      </c>
      <c r="X5" s="45">
        <v>20</v>
      </c>
      <c r="Y5" s="45">
        <v>21</v>
      </c>
      <c r="Z5" s="45">
        <v>22</v>
      </c>
      <c r="AA5" s="45">
        <v>23</v>
      </c>
      <c r="AB5" s="45">
        <v>24</v>
      </c>
      <c r="AC5" s="45">
        <v>25</v>
      </c>
      <c r="AD5" s="45">
        <v>26</v>
      </c>
      <c r="AE5" s="45">
        <v>27</v>
      </c>
      <c r="AF5" s="45">
        <v>28</v>
      </c>
      <c r="AG5" s="45">
        <v>29</v>
      </c>
      <c r="AH5" s="45">
        <v>30</v>
      </c>
      <c r="AI5" s="43">
        <v>31</v>
      </c>
    </row>
    <row r="6" spans="2:37" s="24" customFormat="1" ht="18.75" customHeight="1">
      <c r="B6" s="795" t="s">
        <v>676</v>
      </c>
      <c r="C6" s="798" t="s">
        <v>677</v>
      </c>
      <c r="D6" s="46"/>
      <c r="E6" s="47"/>
      <c r="F6" s="48"/>
      <c r="G6" s="47"/>
      <c r="H6" s="47"/>
      <c r="I6" s="48"/>
      <c r="J6" s="49"/>
      <c r="K6" s="47"/>
      <c r="L6" s="48"/>
      <c r="M6" s="47"/>
      <c r="N6" s="47"/>
      <c r="O6" s="47"/>
      <c r="P6" s="47"/>
      <c r="Q6" s="47"/>
      <c r="R6" s="47"/>
      <c r="S6" s="47"/>
      <c r="T6" s="47"/>
      <c r="U6" s="50"/>
      <c r="V6" s="51"/>
      <c r="W6" s="47"/>
      <c r="X6" s="48"/>
      <c r="Y6" s="47"/>
      <c r="Z6" s="47"/>
      <c r="AA6" s="47"/>
      <c r="AB6" s="47"/>
      <c r="AC6" s="47"/>
      <c r="AD6" s="47"/>
      <c r="AE6" s="47"/>
      <c r="AF6" s="48"/>
      <c r="AG6" s="50"/>
      <c r="AH6" s="51"/>
      <c r="AI6" s="46"/>
    </row>
    <row r="7" spans="2:37" s="24" customFormat="1" ht="18.75" customHeight="1">
      <c r="B7" s="796"/>
      <c r="C7" s="799"/>
      <c r="D7" s="52"/>
      <c r="E7" s="53"/>
      <c r="F7" s="54"/>
      <c r="G7" s="53"/>
      <c r="H7" s="53"/>
      <c r="I7" s="54"/>
      <c r="J7" s="55"/>
      <c r="K7" s="53"/>
      <c r="L7" s="54"/>
      <c r="M7" s="53"/>
      <c r="N7" s="53"/>
      <c r="O7" s="53"/>
      <c r="P7" s="53"/>
      <c r="Q7" s="53"/>
      <c r="R7" s="53"/>
      <c r="S7" s="53"/>
      <c r="T7" s="53"/>
      <c r="U7" s="56"/>
      <c r="V7" s="57"/>
      <c r="W7" s="53"/>
      <c r="X7" s="54"/>
      <c r="Y7" s="53"/>
      <c r="Z7" s="53"/>
      <c r="AA7" s="53"/>
      <c r="AB7" s="53"/>
      <c r="AC7" s="53"/>
      <c r="AD7" s="53"/>
      <c r="AE7" s="53"/>
      <c r="AF7" s="54"/>
      <c r="AG7" s="56"/>
      <c r="AH7" s="57"/>
      <c r="AI7" s="52"/>
    </row>
    <row r="8" spans="2:37" s="24" customFormat="1" ht="18.75" customHeight="1">
      <c r="B8" s="796"/>
      <c r="C8" s="799"/>
      <c r="D8" s="52"/>
      <c r="E8" s="53"/>
      <c r="F8" s="54"/>
      <c r="G8" s="53"/>
      <c r="H8" s="53"/>
      <c r="I8" s="54"/>
      <c r="J8" s="55"/>
      <c r="K8" s="53"/>
      <c r="L8" s="54"/>
      <c r="M8" s="53"/>
      <c r="N8" s="53"/>
      <c r="O8" s="53"/>
      <c r="P8" s="53"/>
      <c r="Q8" s="53"/>
      <c r="R8" s="53"/>
      <c r="S8" s="53"/>
      <c r="T8" s="53"/>
      <c r="U8" s="56"/>
      <c r="V8" s="57"/>
      <c r="W8" s="53"/>
      <c r="X8" s="54"/>
      <c r="Y8" s="53"/>
      <c r="Z8" s="53"/>
      <c r="AA8" s="53"/>
      <c r="AB8" s="53"/>
      <c r="AC8" s="53"/>
      <c r="AD8" s="53"/>
      <c r="AE8" s="53"/>
      <c r="AF8" s="54"/>
      <c r="AG8" s="56"/>
      <c r="AH8" s="57"/>
      <c r="AI8" s="52"/>
    </row>
    <row r="9" spans="2:37" s="24" customFormat="1" ht="18.75" customHeight="1">
      <c r="B9" s="796"/>
      <c r="C9" s="799"/>
      <c r="D9" s="52"/>
      <c r="E9" s="53"/>
      <c r="F9" s="54"/>
      <c r="G9" s="53"/>
      <c r="H9" s="53"/>
      <c r="I9" s="54"/>
      <c r="J9" s="55"/>
      <c r="K9" s="53"/>
      <c r="L9" s="54"/>
      <c r="M9" s="53"/>
      <c r="N9" s="53"/>
      <c r="O9" s="53"/>
      <c r="P9" s="53"/>
      <c r="Q9" s="53"/>
      <c r="R9" s="53"/>
      <c r="S9" s="53"/>
      <c r="T9" s="53"/>
      <c r="U9" s="56"/>
      <c r="V9" s="57"/>
      <c r="W9" s="53"/>
      <c r="X9" s="54"/>
      <c r="Y9" s="53"/>
      <c r="Z9" s="53"/>
      <c r="AA9" s="53"/>
      <c r="AB9" s="53"/>
      <c r="AC9" s="53"/>
      <c r="AD9" s="53"/>
      <c r="AE9" s="53"/>
      <c r="AF9" s="54"/>
      <c r="AG9" s="56"/>
      <c r="AH9" s="57"/>
      <c r="AI9" s="52"/>
    </row>
    <row r="10" spans="2:37" s="24" customFormat="1" ht="18.75" customHeight="1">
      <c r="B10" s="796"/>
      <c r="C10" s="799"/>
      <c r="D10" s="52"/>
      <c r="E10" s="53"/>
      <c r="F10" s="54"/>
      <c r="G10" s="53"/>
      <c r="H10" s="53"/>
      <c r="I10" s="54"/>
      <c r="J10" s="55"/>
      <c r="K10" s="53"/>
      <c r="L10" s="54"/>
      <c r="M10" s="53"/>
      <c r="N10" s="53"/>
      <c r="O10" s="53"/>
      <c r="P10" s="53"/>
      <c r="Q10" s="53"/>
      <c r="R10" s="53"/>
      <c r="S10" s="53"/>
      <c r="T10" s="53"/>
      <c r="U10" s="56"/>
      <c r="V10" s="57"/>
      <c r="W10" s="53"/>
      <c r="X10" s="54"/>
      <c r="Y10" s="53"/>
      <c r="Z10" s="53"/>
      <c r="AA10" s="53"/>
      <c r="AB10" s="53"/>
      <c r="AC10" s="53"/>
      <c r="AD10" s="53"/>
      <c r="AE10" s="53"/>
      <c r="AF10" s="54"/>
      <c r="AG10" s="56"/>
      <c r="AH10" s="57"/>
      <c r="AI10" s="52"/>
    </row>
    <row r="11" spans="2:37" s="24" customFormat="1" ht="18.75" customHeight="1">
      <c r="B11" s="796"/>
      <c r="C11" s="799"/>
      <c r="D11" s="52"/>
      <c r="E11" s="53"/>
      <c r="F11" s="54"/>
      <c r="G11" s="53"/>
      <c r="H11" s="53"/>
      <c r="I11" s="54"/>
      <c r="J11" s="55"/>
      <c r="K11" s="53"/>
      <c r="L11" s="54"/>
      <c r="M11" s="53"/>
      <c r="N11" s="53"/>
      <c r="O11" s="53"/>
      <c r="P11" s="53"/>
      <c r="Q11" s="53"/>
      <c r="R11" s="53"/>
      <c r="S11" s="53"/>
      <c r="T11" s="53"/>
      <c r="U11" s="56"/>
      <c r="V11" s="57"/>
      <c r="W11" s="53"/>
      <c r="X11" s="54"/>
      <c r="Y11" s="53"/>
      <c r="Z11" s="53"/>
      <c r="AA11" s="53"/>
      <c r="AB11" s="53"/>
      <c r="AC11" s="53"/>
      <c r="AD11" s="53"/>
      <c r="AE11" s="53"/>
      <c r="AF11" s="54"/>
      <c r="AG11" s="56"/>
      <c r="AH11" s="57"/>
      <c r="AI11" s="52"/>
      <c r="AK11" s="800" t="s">
        <v>678</v>
      </c>
    </row>
    <row r="12" spans="2:37" s="24" customFormat="1" ht="18.75" customHeight="1">
      <c r="B12" s="796"/>
      <c r="C12" s="799"/>
      <c r="D12" s="52"/>
      <c r="E12" s="53"/>
      <c r="F12" s="54"/>
      <c r="G12" s="53"/>
      <c r="H12" s="53"/>
      <c r="I12" s="54"/>
      <c r="J12" s="55"/>
      <c r="K12" s="53"/>
      <c r="L12" s="54"/>
      <c r="M12" s="53"/>
      <c r="N12" s="53"/>
      <c r="O12" s="53"/>
      <c r="P12" s="53"/>
      <c r="Q12" s="53"/>
      <c r="R12" s="53"/>
      <c r="S12" s="53"/>
      <c r="T12" s="53"/>
      <c r="U12" s="56"/>
      <c r="V12" s="57"/>
      <c r="W12" s="53"/>
      <c r="X12" s="54"/>
      <c r="Y12" s="53"/>
      <c r="Z12" s="53"/>
      <c r="AA12" s="53"/>
      <c r="AB12" s="53"/>
      <c r="AC12" s="53"/>
      <c r="AD12" s="53"/>
      <c r="AE12" s="53"/>
      <c r="AF12" s="54"/>
      <c r="AG12" s="56"/>
      <c r="AH12" s="57"/>
      <c r="AI12" s="52"/>
      <c r="AK12" s="800"/>
    </row>
    <row r="13" spans="2:37" s="24" customFormat="1" ht="18.75" customHeight="1">
      <c r="B13" s="796"/>
      <c r="C13" s="799"/>
      <c r="D13" s="52"/>
      <c r="E13" s="53"/>
      <c r="F13" s="54"/>
      <c r="G13" s="53"/>
      <c r="H13" s="53"/>
      <c r="I13" s="54"/>
      <c r="J13" s="55"/>
      <c r="K13" s="53"/>
      <c r="L13" s="54"/>
      <c r="M13" s="53"/>
      <c r="N13" s="53"/>
      <c r="O13" s="53"/>
      <c r="P13" s="53"/>
      <c r="Q13" s="53"/>
      <c r="R13" s="53"/>
      <c r="S13" s="53"/>
      <c r="T13" s="53"/>
      <c r="U13" s="56"/>
      <c r="V13" s="57"/>
      <c r="W13" s="53"/>
      <c r="X13" s="54"/>
      <c r="Y13" s="53"/>
      <c r="Z13" s="53"/>
      <c r="AA13" s="53"/>
      <c r="AB13" s="53"/>
      <c r="AC13" s="53"/>
      <c r="AD13" s="53"/>
      <c r="AE13" s="53"/>
      <c r="AF13" s="54"/>
      <c r="AG13" s="56"/>
      <c r="AH13" s="57"/>
      <c r="AI13" s="52"/>
      <c r="AK13" s="800"/>
    </row>
    <row r="14" spans="2:37" s="24" customFormat="1" ht="18.75" customHeight="1">
      <c r="B14" s="796"/>
      <c r="C14" s="799"/>
      <c r="D14" s="52"/>
      <c r="E14" s="53"/>
      <c r="F14" s="54"/>
      <c r="G14" s="53"/>
      <c r="H14" s="53"/>
      <c r="I14" s="54"/>
      <c r="J14" s="55"/>
      <c r="K14" s="53"/>
      <c r="L14" s="54"/>
      <c r="M14" s="53"/>
      <c r="N14" s="53"/>
      <c r="O14" s="53"/>
      <c r="P14" s="53"/>
      <c r="Q14" s="53"/>
      <c r="R14" s="53"/>
      <c r="S14" s="53"/>
      <c r="T14" s="53"/>
      <c r="U14" s="56"/>
      <c r="V14" s="57"/>
      <c r="W14" s="53"/>
      <c r="X14" s="54"/>
      <c r="Y14" s="53"/>
      <c r="Z14" s="53"/>
      <c r="AA14" s="53"/>
      <c r="AB14" s="53"/>
      <c r="AC14" s="53"/>
      <c r="AD14" s="53"/>
      <c r="AE14" s="53"/>
      <c r="AF14" s="54"/>
      <c r="AG14" s="56"/>
      <c r="AH14" s="57"/>
      <c r="AI14" s="52"/>
      <c r="AK14" s="800"/>
    </row>
    <row r="15" spans="2:37" s="24" customFormat="1" ht="18.75" customHeight="1">
      <c r="B15" s="796"/>
      <c r="C15" s="799"/>
      <c r="D15" s="52"/>
      <c r="E15" s="53"/>
      <c r="F15" s="54"/>
      <c r="G15" s="53"/>
      <c r="H15" s="53"/>
      <c r="I15" s="54"/>
      <c r="J15" s="55"/>
      <c r="K15" s="53"/>
      <c r="L15" s="54"/>
      <c r="M15" s="53"/>
      <c r="N15" s="53"/>
      <c r="O15" s="53"/>
      <c r="P15" s="53"/>
      <c r="Q15" s="53"/>
      <c r="R15" s="53"/>
      <c r="S15" s="53"/>
      <c r="T15" s="53"/>
      <c r="U15" s="56"/>
      <c r="V15" s="57"/>
      <c r="W15" s="53"/>
      <c r="X15" s="54"/>
      <c r="Y15" s="53"/>
      <c r="Z15" s="53"/>
      <c r="AA15" s="53"/>
      <c r="AB15" s="53"/>
      <c r="AC15" s="53"/>
      <c r="AD15" s="53"/>
      <c r="AE15" s="53"/>
      <c r="AF15" s="54"/>
      <c r="AG15" s="56"/>
      <c r="AH15" s="57"/>
      <c r="AI15" s="52"/>
      <c r="AK15" s="800"/>
    </row>
    <row r="16" spans="2:37" s="24" customFormat="1" ht="18.75" customHeight="1">
      <c r="B16" s="796"/>
      <c r="C16" s="799"/>
      <c r="D16" s="52"/>
      <c r="E16" s="53"/>
      <c r="F16" s="54"/>
      <c r="G16" s="53"/>
      <c r="H16" s="53"/>
      <c r="I16" s="54"/>
      <c r="J16" s="55"/>
      <c r="K16" s="53"/>
      <c r="L16" s="54"/>
      <c r="M16" s="53"/>
      <c r="N16" s="53"/>
      <c r="O16" s="53"/>
      <c r="P16" s="53"/>
      <c r="Q16" s="53"/>
      <c r="R16" s="53"/>
      <c r="S16" s="53"/>
      <c r="T16" s="53"/>
      <c r="U16" s="56"/>
      <c r="V16" s="57"/>
      <c r="W16" s="53"/>
      <c r="X16" s="54"/>
      <c r="Y16" s="53"/>
      <c r="Z16" s="53"/>
      <c r="AA16" s="53"/>
      <c r="AB16" s="53"/>
      <c r="AC16" s="53"/>
      <c r="AD16" s="53"/>
      <c r="AE16" s="53"/>
      <c r="AF16" s="54"/>
      <c r="AG16" s="56"/>
      <c r="AH16" s="57"/>
      <c r="AI16" s="52"/>
      <c r="AK16" s="800"/>
    </row>
    <row r="17" spans="2:37" s="24" customFormat="1" ht="18.75" customHeight="1">
      <c r="B17" s="796"/>
      <c r="C17" s="799"/>
      <c r="D17" s="52"/>
      <c r="E17" s="53"/>
      <c r="F17" s="54"/>
      <c r="G17" s="53"/>
      <c r="H17" s="53"/>
      <c r="I17" s="54"/>
      <c r="J17" s="55"/>
      <c r="K17" s="53"/>
      <c r="L17" s="54"/>
      <c r="M17" s="53"/>
      <c r="N17" s="53"/>
      <c r="O17" s="53"/>
      <c r="P17" s="53"/>
      <c r="Q17" s="53"/>
      <c r="R17" s="53"/>
      <c r="S17" s="53"/>
      <c r="T17" s="53"/>
      <c r="U17" s="56"/>
      <c r="V17" s="57"/>
      <c r="W17" s="53"/>
      <c r="X17" s="54"/>
      <c r="Y17" s="53"/>
      <c r="Z17" s="53"/>
      <c r="AA17" s="53"/>
      <c r="AB17" s="53"/>
      <c r="AC17" s="53"/>
      <c r="AD17" s="53"/>
      <c r="AE17" s="53"/>
      <c r="AF17" s="54"/>
      <c r="AG17" s="56"/>
      <c r="AH17" s="57"/>
      <c r="AI17" s="52"/>
      <c r="AK17" s="800"/>
    </row>
    <row r="18" spans="2:37" s="24" customFormat="1" ht="18.75" customHeight="1">
      <c r="B18" s="796"/>
      <c r="C18" s="799"/>
      <c r="D18" s="52"/>
      <c r="E18" s="53"/>
      <c r="F18" s="54"/>
      <c r="G18" s="53"/>
      <c r="H18" s="53"/>
      <c r="I18" s="54"/>
      <c r="J18" s="55"/>
      <c r="K18" s="53"/>
      <c r="L18" s="54"/>
      <c r="M18" s="53"/>
      <c r="N18" s="53"/>
      <c r="O18" s="53"/>
      <c r="P18" s="53"/>
      <c r="Q18" s="53"/>
      <c r="R18" s="53"/>
      <c r="S18" s="53"/>
      <c r="T18" s="53"/>
      <c r="U18" s="56"/>
      <c r="V18" s="57"/>
      <c r="W18" s="53"/>
      <c r="X18" s="54"/>
      <c r="Y18" s="53"/>
      <c r="Z18" s="53"/>
      <c r="AA18" s="53"/>
      <c r="AB18" s="53"/>
      <c r="AC18" s="53"/>
      <c r="AD18" s="53"/>
      <c r="AE18" s="53"/>
      <c r="AF18" s="54"/>
      <c r="AG18" s="56"/>
      <c r="AH18" s="57"/>
      <c r="AI18" s="52"/>
      <c r="AK18" s="800"/>
    </row>
    <row r="19" spans="2:37" s="24" customFormat="1" ht="18.75" customHeight="1">
      <c r="B19" s="796"/>
      <c r="C19" s="799"/>
      <c r="D19" s="52"/>
      <c r="E19" s="53"/>
      <c r="F19" s="54"/>
      <c r="G19" s="53"/>
      <c r="H19" s="53"/>
      <c r="I19" s="54"/>
      <c r="J19" s="55"/>
      <c r="K19" s="53"/>
      <c r="L19" s="54"/>
      <c r="M19" s="53"/>
      <c r="N19" s="53"/>
      <c r="O19" s="53"/>
      <c r="P19" s="53"/>
      <c r="Q19" s="53"/>
      <c r="R19" s="53"/>
      <c r="S19" s="53"/>
      <c r="T19" s="53"/>
      <c r="U19" s="56"/>
      <c r="V19" s="57"/>
      <c r="W19" s="53"/>
      <c r="X19" s="54"/>
      <c r="Y19" s="53"/>
      <c r="Z19" s="53"/>
      <c r="AA19" s="53"/>
      <c r="AB19" s="53"/>
      <c r="AC19" s="53"/>
      <c r="AD19" s="53"/>
      <c r="AE19" s="53"/>
      <c r="AF19" s="54"/>
      <c r="AG19" s="56"/>
      <c r="AH19" s="57"/>
      <c r="AI19" s="52"/>
      <c r="AK19" s="800"/>
    </row>
    <row r="20" spans="2:37" s="24" customFormat="1" ht="18.75" customHeight="1">
      <c r="B20" s="796"/>
      <c r="C20" s="799"/>
      <c r="D20" s="52"/>
      <c r="E20" s="53"/>
      <c r="F20" s="54"/>
      <c r="G20" s="53"/>
      <c r="H20" s="53"/>
      <c r="I20" s="54"/>
      <c r="J20" s="55"/>
      <c r="K20" s="53"/>
      <c r="L20" s="54"/>
      <c r="M20" s="53"/>
      <c r="N20" s="53"/>
      <c r="O20" s="53"/>
      <c r="P20" s="53"/>
      <c r="Q20" s="53"/>
      <c r="R20" s="53"/>
      <c r="S20" s="53"/>
      <c r="T20" s="53"/>
      <c r="U20" s="56"/>
      <c r="V20" s="57"/>
      <c r="W20" s="53"/>
      <c r="X20" s="54"/>
      <c r="Y20" s="53"/>
      <c r="Z20" s="53"/>
      <c r="AA20" s="53"/>
      <c r="AB20" s="53"/>
      <c r="AC20" s="53"/>
      <c r="AD20" s="53"/>
      <c r="AE20" s="53"/>
      <c r="AF20" s="54"/>
      <c r="AG20" s="56"/>
      <c r="AH20" s="57"/>
      <c r="AI20" s="52"/>
      <c r="AK20" s="800"/>
    </row>
    <row r="21" spans="2:37" s="24" customFormat="1" ht="18.75" customHeight="1">
      <c r="B21" s="796"/>
      <c r="C21" s="799"/>
      <c r="D21" s="52"/>
      <c r="E21" s="53"/>
      <c r="F21" s="54"/>
      <c r="G21" s="53"/>
      <c r="H21" s="53"/>
      <c r="I21" s="54"/>
      <c r="J21" s="55"/>
      <c r="K21" s="53"/>
      <c r="L21" s="54"/>
      <c r="M21" s="53"/>
      <c r="N21" s="53"/>
      <c r="O21" s="53"/>
      <c r="P21" s="53"/>
      <c r="Q21" s="53"/>
      <c r="R21" s="53"/>
      <c r="S21" s="53"/>
      <c r="T21" s="53"/>
      <c r="U21" s="56"/>
      <c r="V21" s="57"/>
      <c r="W21" s="53"/>
      <c r="X21" s="54"/>
      <c r="Y21" s="53"/>
      <c r="Z21" s="53"/>
      <c r="AA21" s="53"/>
      <c r="AB21" s="53"/>
      <c r="AC21" s="53"/>
      <c r="AD21" s="53"/>
      <c r="AE21" s="53"/>
      <c r="AF21" s="54"/>
      <c r="AG21" s="56"/>
      <c r="AH21" s="57"/>
      <c r="AI21" s="52"/>
      <c r="AK21" s="800"/>
    </row>
    <row r="22" spans="2:37" s="24" customFormat="1" ht="18.75" customHeight="1">
      <c r="B22" s="796"/>
      <c r="C22" s="799"/>
      <c r="D22" s="52"/>
      <c r="E22" s="53"/>
      <c r="F22" s="54"/>
      <c r="G22" s="53"/>
      <c r="H22" s="53"/>
      <c r="I22" s="54"/>
      <c r="J22" s="55"/>
      <c r="K22" s="53"/>
      <c r="L22" s="54"/>
      <c r="M22" s="53"/>
      <c r="N22" s="53"/>
      <c r="O22" s="53"/>
      <c r="P22" s="53"/>
      <c r="Q22" s="53"/>
      <c r="R22" s="53"/>
      <c r="S22" s="53"/>
      <c r="T22" s="53"/>
      <c r="U22" s="56"/>
      <c r="V22" s="57"/>
      <c r="W22" s="53"/>
      <c r="X22" s="54"/>
      <c r="Y22" s="53"/>
      <c r="Z22" s="53"/>
      <c r="AA22" s="53"/>
      <c r="AB22" s="53"/>
      <c r="AC22" s="53"/>
      <c r="AD22" s="53"/>
      <c r="AE22" s="53"/>
      <c r="AF22" s="54"/>
      <c r="AG22" s="56"/>
      <c r="AH22" s="57"/>
      <c r="AI22" s="52"/>
      <c r="AK22" s="800"/>
    </row>
    <row r="23" spans="2:37" s="24" customFormat="1" ht="18.75" customHeight="1">
      <c r="B23" s="796"/>
      <c r="C23" s="799"/>
      <c r="D23" s="52"/>
      <c r="E23" s="53"/>
      <c r="F23" s="54"/>
      <c r="G23" s="53"/>
      <c r="H23" s="53"/>
      <c r="I23" s="54"/>
      <c r="J23" s="55"/>
      <c r="K23" s="53"/>
      <c r="L23" s="54"/>
      <c r="M23" s="53"/>
      <c r="N23" s="53"/>
      <c r="O23" s="53"/>
      <c r="P23" s="53"/>
      <c r="Q23" s="53"/>
      <c r="R23" s="53"/>
      <c r="S23" s="53"/>
      <c r="T23" s="53"/>
      <c r="U23" s="56"/>
      <c r="V23" s="57"/>
      <c r="W23" s="53"/>
      <c r="X23" s="54"/>
      <c r="Y23" s="53"/>
      <c r="Z23" s="53"/>
      <c r="AA23" s="53"/>
      <c r="AB23" s="53"/>
      <c r="AC23" s="53"/>
      <c r="AD23" s="53"/>
      <c r="AE23" s="53"/>
      <c r="AF23" s="54"/>
      <c r="AG23" s="56"/>
      <c r="AH23" s="57"/>
      <c r="AI23" s="52"/>
      <c r="AK23" s="800"/>
    </row>
    <row r="24" spans="2:37" s="24" customFormat="1" ht="18.75" customHeight="1">
      <c r="B24" s="796"/>
      <c r="C24" s="799"/>
      <c r="D24" s="52"/>
      <c r="E24" s="53"/>
      <c r="F24" s="54"/>
      <c r="G24" s="53"/>
      <c r="H24" s="53"/>
      <c r="I24" s="54"/>
      <c r="J24" s="55"/>
      <c r="K24" s="53"/>
      <c r="L24" s="54"/>
      <c r="M24" s="53"/>
      <c r="N24" s="53"/>
      <c r="O24" s="53"/>
      <c r="P24" s="53"/>
      <c r="Q24" s="53"/>
      <c r="R24" s="53"/>
      <c r="S24" s="53"/>
      <c r="T24" s="53"/>
      <c r="U24" s="56"/>
      <c r="V24" s="57"/>
      <c r="W24" s="53"/>
      <c r="X24" s="54"/>
      <c r="Y24" s="53"/>
      <c r="Z24" s="53"/>
      <c r="AA24" s="53"/>
      <c r="AB24" s="53"/>
      <c r="AC24" s="53"/>
      <c r="AD24" s="53"/>
      <c r="AE24" s="53"/>
      <c r="AF24" s="54"/>
      <c r="AG24" s="56"/>
      <c r="AH24" s="57"/>
      <c r="AI24" s="52"/>
      <c r="AK24" s="800"/>
    </row>
    <row r="25" spans="2:37" s="24" customFormat="1" ht="18.75" customHeight="1">
      <c r="B25" s="796"/>
      <c r="C25" s="799"/>
      <c r="D25" s="52"/>
      <c r="E25" s="53"/>
      <c r="F25" s="54"/>
      <c r="G25" s="53"/>
      <c r="H25" s="53"/>
      <c r="I25" s="54"/>
      <c r="J25" s="55"/>
      <c r="K25" s="53"/>
      <c r="L25" s="54"/>
      <c r="M25" s="53"/>
      <c r="N25" s="53"/>
      <c r="O25" s="53"/>
      <c r="P25" s="53"/>
      <c r="Q25" s="53"/>
      <c r="R25" s="53"/>
      <c r="S25" s="53"/>
      <c r="T25" s="53"/>
      <c r="U25" s="56"/>
      <c r="V25" s="57"/>
      <c r="W25" s="53"/>
      <c r="X25" s="54"/>
      <c r="Y25" s="53"/>
      <c r="Z25" s="53"/>
      <c r="AA25" s="53"/>
      <c r="AB25" s="53"/>
      <c r="AC25" s="53"/>
      <c r="AD25" s="53"/>
      <c r="AE25" s="53"/>
      <c r="AF25" s="54"/>
      <c r="AG25" s="56"/>
      <c r="AH25" s="57"/>
      <c r="AI25" s="52"/>
      <c r="AK25" s="800"/>
    </row>
    <row r="26" spans="2:37" s="24" customFormat="1" ht="18.75" customHeight="1">
      <c r="B26" s="796"/>
      <c r="C26" s="799"/>
      <c r="D26" s="52"/>
      <c r="E26" s="53"/>
      <c r="F26" s="54"/>
      <c r="G26" s="53"/>
      <c r="H26" s="53"/>
      <c r="I26" s="54"/>
      <c r="J26" s="55"/>
      <c r="K26" s="53"/>
      <c r="L26" s="54"/>
      <c r="M26" s="53"/>
      <c r="N26" s="53"/>
      <c r="O26" s="53"/>
      <c r="P26" s="53"/>
      <c r="Q26" s="53"/>
      <c r="R26" s="53"/>
      <c r="S26" s="53"/>
      <c r="T26" s="53"/>
      <c r="U26" s="56"/>
      <c r="V26" s="57"/>
      <c r="W26" s="53"/>
      <c r="X26" s="54"/>
      <c r="Y26" s="53"/>
      <c r="Z26" s="53"/>
      <c r="AA26" s="53"/>
      <c r="AB26" s="53"/>
      <c r="AC26" s="53"/>
      <c r="AD26" s="53"/>
      <c r="AE26" s="53"/>
      <c r="AF26" s="54"/>
      <c r="AG26" s="56"/>
      <c r="AH26" s="57"/>
      <c r="AI26" s="52"/>
      <c r="AK26" s="800"/>
    </row>
    <row r="27" spans="2:37" s="24" customFormat="1" ht="18.75" customHeight="1">
      <c r="B27" s="796"/>
      <c r="C27" s="799"/>
      <c r="D27" s="52"/>
      <c r="E27" s="53"/>
      <c r="F27" s="54"/>
      <c r="G27" s="53"/>
      <c r="H27" s="53"/>
      <c r="I27" s="54"/>
      <c r="J27" s="55"/>
      <c r="K27" s="53"/>
      <c r="L27" s="54"/>
      <c r="M27" s="53"/>
      <c r="N27" s="53"/>
      <c r="O27" s="53"/>
      <c r="P27" s="53"/>
      <c r="Q27" s="53"/>
      <c r="R27" s="53"/>
      <c r="S27" s="53"/>
      <c r="T27" s="53"/>
      <c r="U27" s="56"/>
      <c r="V27" s="57"/>
      <c r="W27" s="53"/>
      <c r="X27" s="54"/>
      <c r="Y27" s="53"/>
      <c r="Z27" s="53"/>
      <c r="AA27" s="53"/>
      <c r="AB27" s="53"/>
      <c r="AC27" s="53"/>
      <c r="AD27" s="53"/>
      <c r="AE27" s="53"/>
      <c r="AF27" s="54"/>
      <c r="AG27" s="56"/>
      <c r="AH27" s="57"/>
      <c r="AI27" s="52"/>
      <c r="AK27" s="800"/>
    </row>
    <row r="28" spans="2:37" s="24" customFormat="1" ht="18.75" customHeight="1">
      <c r="B28" s="796"/>
      <c r="C28" s="799"/>
      <c r="D28" s="52"/>
      <c r="E28" s="53"/>
      <c r="F28" s="54"/>
      <c r="G28" s="53"/>
      <c r="H28" s="53"/>
      <c r="I28" s="54"/>
      <c r="J28" s="55"/>
      <c r="K28" s="53"/>
      <c r="L28" s="54"/>
      <c r="M28" s="53"/>
      <c r="N28" s="53"/>
      <c r="O28" s="53"/>
      <c r="P28" s="53"/>
      <c r="Q28" s="53"/>
      <c r="R28" s="53"/>
      <c r="S28" s="53"/>
      <c r="T28" s="53"/>
      <c r="U28" s="56"/>
      <c r="V28" s="57"/>
      <c r="W28" s="53"/>
      <c r="X28" s="54"/>
      <c r="Y28" s="53"/>
      <c r="Z28" s="53"/>
      <c r="AA28" s="53"/>
      <c r="AB28" s="53"/>
      <c r="AC28" s="53"/>
      <c r="AD28" s="53"/>
      <c r="AE28" s="53"/>
      <c r="AF28" s="54"/>
      <c r="AG28" s="56"/>
      <c r="AH28" s="57"/>
      <c r="AI28" s="52"/>
      <c r="AK28" s="800"/>
    </row>
    <row r="29" spans="2:37" s="24" customFormat="1" ht="18.75" customHeight="1">
      <c r="B29" s="796"/>
      <c r="C29" s="799"/>
      <c r="D29" s="58"/>
      <c r="E29" s="59"/>
      <c r="F29" s="60"/>
      <c r="G29" s="59"/>
      <c r="H29" s="59"/>
      <c r="I29" s="60"/>
      <c r="J29" s="61"/>
      <c r="K29" s="59"/>
      <c r="L29" s="60"/>
      <c r="M29" s="59"/>
      <c r="N29" s="59"/>
      <c r="O29" s="59"/>
      <c r="P29" s="59"/>
      <c r="Q29" s="59"/>
      <c r="R29" s="59"/>
      <c r="S29" s="59"/>
      <c r="T29" s="59"/>
      <c r="U29" s="62"/>
      <c r="V29" s="63"/>
      <c r="W29" s="59"/>
      <c r="X29" s="60"/>
      <c r="Y29" s="59"/>
      <c r="Z29" s="59"/>
      <c r="AA29" s="59"/>
      <c r="AB29" s="59"/>
      <c r="AC29" s="59"/>
      <c r="AD29" s="59"/>
      <c r="AE29" s="59"/>
      <c r="AF29" s="60"/>
      <c r="AG29" s="62"/>
      <c r="AH29" s="63"/>
      <c r="AI29" s="58"/>
      <c r="AK29" s="800"/>
    </row>
    <row r="30" spans="2:37" s="24" customFormat="1" ht="18.75" customHeight="1">
      <c r="B30" s="796"/>
      <c r="C30" s="799"/>
      <c r="D30" s="52"/>
      <c r="E30" s="53"/>
      <c r="F30" s="54"/>
      <c r="G30" s="53"/>
      <c r="H30" s="53"/>
      <c r="I30" s="54"/>
      <c r="J30" s="55"/>
      <c r="K30" s="53"/>
      <c r="L30" s="54"/>
      <c r="M30" s="53"/>
      <c r="N30" s="53"/>
      <c r="O30" s="53"/>
      <c r="P30" s="53"/>
      <c r="Q30" s="53"/>
      <c r="R30" s="53"/>
      <c r="S30" s="53"/>
      <c r="T30" s="53"/>
      <c r="U30" s="56"/>
      <c r="V30" s="57"/>
      <c r="W30" s="53"/>
      <c r="X30" s="54"/>
      <c r="Y30" s="53"/>
      <c r="Z30" s="53"/>
      <c r="AA30" s="53"/>
      <c r="AB30" s="53"/>
      <c r="AC30" s="53"/>
      <c r="AD30" s="53"/>
      <c r="AE30" s="53"/>
      <c r="AF30" s="54"/>
      <c r="AG30" s="56"/>
      <c r="AH30" s="57"/>
      <c r="AI30" s="52"/>
      <c r="AK30" s="800"/>
    </row>
    <row r="31" spans="2:37" s="24" customFormat="1" ht="18.75" customHeight="1">
      <c r="B31" s="796"/>
      <c r="C31" s="799"/>
      <c r="D31" s="52"/>
      <c r="E31" s="53"/>
      <c r="F31" s="54"/>
      <c r="G31" s="53"/>
      <c r="H31" s="53"/>
      <c r="I31" s="54"/>
      <c r="J31" s="55"/>
      <c r="K31" s="53"/>
      <c r="L31" s="54"/>
      <c r="M31" s="53"/>
      <c r="N31" s="53"/>
      <c r="O31" s="53"/>
      <c r="P31" s="53"/>
      <c r="Q31" s="53"/>
      <c r="R31" s="53"/>
      <c r="S31" s="53"/>
      <c r="T31" s="53"/>
      <c r="U31" s="56"/>
      <c r="V31" s="57"/>
      <c r="W31" s="53"/>
      <c r="X31" s="54"/>
      <c r="Y31" s="53"/>
      <c r="Z31" s="53"/>
      <c r="AA31" s="53"/>
      <c r="AB31" s="53"/>
      <c r="AC31" s="53"/>
      <c r="AD31" s="53"/>
      <c r="AE31" s="53"/>
      <c r="AF31" s="54"/>
      <c r="AG31" s="56"/>
      <c r="AH31" s="57"/>
      <c r="AI31" s="52"/>
      <c r="AK31" s="800"/>
    </row>
    <row r="32" spans="2:37" s="24" customFormat="1" ht="18.75" customHeight="1">
      <c r="B32" s="796"/>
      <c r="C32" s="799"/>
      <c r="D32" s="52"/>
      <c r="E32" s="53"/>
      <c r="F32" s="54"/>
      <c r="G32" s="53"/>
      <c r="H32" s="53"/>
      <c r="I32" s="54"/>
      <c r="J32" s="55"/>
      <c r="K32" s="53"/>
      <c r="L32" s="54"/>
      <c r="M32" s="53"/>
      <c r="N32" s="53"/>
      <c r="O32" s="53"/>
      <c r="P32" s="53"/>
      <c r="Q32" s="53"/>
      <c r="R32" s="53"/>
      <c r="S32" s="53"/>
      <c r="T32" s="53"/>
      <c r="U32" s="56"/>
      <c r="V32" s="57"/>
      <c r="W32" s="53"/>
      <c r="X32" s="54"/>
      <c r="Y32" s="53"/>
      <c r="Z32" s="53"/>
      <c r="AA32" s="53"/>
      <c r="AB32" s="53"/>
      <c r="AC32" s="53"/>
      <c r="AD32" s="53"/>
      <c r="AE32" s="53"/>
      <c r="AF32" s="54"/>
      <c r="AG32" s="56"/>
      <c r="AH32" s="57"/>
      <c r="AI32" s="52"/>
      <c r="AK32" s="800"/>
    </row>
    <row r="33" spans="2:37" s="24" customFormat="1" ht="18.75" customHeight="1">
      <c r="B33" s="796"/>
      <c r="C33" s="799"/>
      <c r="D33" s="64"/>
      <c r="E33" s="65"/>
      <c r="F33" s="66"/>
      <c r="G33" s="65"/>
      <c r="H33" s="65"/>
      <c r="I33" s="66"/>
      <c r="J33" s="67"/>
      <c r="K33" s="65"/>
      <c r="L33" s="66"/>
      <c r="M33" s="65"/>
      <c r="N33" s="65"/>
      <c r="O33" s="65"/>
      <c r="P33" s="65"/>
      <c r="Q33" s="65"/>
      <c r="R33" s="65"/>
      <c r="S33" s="65"/>
      <c r="T33" s="65"/>
      <c r="U33" s="68"/>
      <c r="V33" s="69"/>
      <c r="W33" s="65"/>
      <c r="X33" s="66"/>
      <c r="Y33" s="65"/>
      <c r="Z33" s="65"/>
      <c r="AA33" s="65"/>
      <c r="AB33" s="65"/>
      <c r="AC33" s="65"/>
      <c r="AD33" s="65"/>
      <c r="AE33" s="65"/>
      <c r="AF33" s="66"/>
      <c r="AG33" s="68"/>
      <c r="AH33" s="69"/>
      <c r="AI33" s="64"/>
      <c r="AK33" s="800"/>
    </row>
    <row r="34" spans="2:37" s="24" customFormat="1" ht="18.75" customHeight="1">
      <c r="B34" s="796"/>
      <c r="C34" s="799"/>
      <c r="D34" s="52"/>
      <c r="E34" s="53"/>
      <c r="F34" s="54"/>
      <c r="G34" s="53"/>
      <c r="H34" s="53"/>
      <c r="I34" s="54"/>
      <c r="J34" s="55"/>
      <c r="K34" s="53"/>
      <c r="L34" s="54"/>
      <c r="M34" s="53"/>
      <c r="N34" s="53"/>
      <c r="O34" s="53"/>
      <c r="P34" s="53"/>
      <c r="Q34" s="53"/>
      <c r="R34" s="53"/>
      <c r="S34" s="53"/>
      <c r="T34" s="53"/>
      <c r="U34" s="56"/>
      <c r="V34" s="57"/>
      <c r="W34" s="53"/>
      <c r="X34" s="54"/>
      <c r="Y34" s="53"/>
      <c r="Z34" s="53"/>
      <c r="AA34" s="53"/>
      <c r="AB34" s="53"/>
      <c r="AC34" s="53"/>
      <c r="AD34" s="53"/>
      <c r="AE34" s="53"/>
      <c r="AF34" s="54"/>
      <c r="AG34" s="56"/>
      <c r="AH34" s="57"/>
      <c r="AI34" s="52"/>
      <c r="AK34" s="800"/>
    </row>
    <row r="35" spans="2:37" s="24" customFormat="1" ht="18.75" customHeight="1">
      <c r="B35" s="796"/>
      <c r="C35" s="799"/>
      <c r="D35" s="52"/>
      <c r="E35" s="53"/>
      <c r="F35" s="54"/>
      <c r="G35" s="53"/>
      <c r="H35" s="53"/>
      <c r="I35" s="54"/>
      <c r="J35" s="55"/>
      <c r="K35" s="53"/>
      <c r="L35" s="54"/>
      <c r="M35" s="53"/>
      <c r="N35" s="53"/>
      <c r="O35" s="53"/>
      <c r="P35" s="53"/>
      <c r="Q35" s="53"/>
      <c r="R35" s="53"/>
      <c r="S35" s="53"/>
      <c r="T35" s="53"/>
      <c r="U35" s="56"/>
      <c r="V35" s="57"/>
      <c r="W35" s="53"/>
      <c r="X35" s="54"/>
      <c r="Y35" s="53"/>
      <c r="Z35" s="53"/>
      <c r="AA35" s="53"/>
      <c r="AB35" s="53"/>
      <c r="AC35" s="53"/>
      <c r="AD35" s="53"/>
      <c r="AE35" s="53"/>
      <c r="AF35" s="54"/>
      <c r="AG35" s="56"/>
      <c r="AH35" s="57"/>
      <c r="AI35" s="52"/>
      <c r="AK35" s="800"/>
    </row>
    <row r="36" spans="2:37" s="24" customFormat="1" ht="18.75" customHeight="1">
      <c r="B36" s="796"/>
      <c r="C36" s="70"/>
      <c r="D36" s="71"/>
      <c r="E36" s="72"/>
      <c r="F36" s="73"/>
      <c r="G36" s="72"/>
      <c r="H36" s="72"/>
      <c r="I36" s="73"/>
      <c r="J36" s="74"/>
      <c r="K36" s="72"/>
      <c r="L36" s="73"/>
      <c r="M36" s="72"/>
      <c r="N36" s="72"/>
      <c r="O36" s="72"/>
      <c r="P36" s="72"/>
      <c r="Q36" s="72"/>
      <c r="R36" s="72"/>
      <c r="S36" s="72"/>
      <c r="T36" s="72"/>
      <c r="U36" s="75"/>
      <c r="V36" s="76"/>
      <c r="W36" s="72"/>
      <c r="X36" s="73"/>
      <c r="Y36" s="72"/>
      <c r="Z36" s="72"/>
      <c r="AA36" s="72"/>
      <c r="AB36" s="72"/>
      <c r="AC36" s="72"/>
      <c r="AD36" s="72"/>
      <c r="AE36" s="72"/>
      <c r="AF36" s="73"/>
      <c r="AG36" s="75"/>
      <c r="AH36" s="76"/>
      <c r="AI36" s="71"/>
      <c r="AK36" s="800"/>
    </row>
    <row r="37" spans="2:37" s="24" customFormat="1" ht="24" customHeight="1">
      <c r="B37" s="796"/>
      <c r="C37" s="801" t="s">
        <v>679</v>
      </c>
      <c r="D37" s="58"/>
      <c r="E37" s="59"/>
      <c r="F37" s="60"/>
      <c r="G37" s="59"/>
      <c r="H37" s="59"/>
      <c r="I37" s="60"/>
      <c r="J37" s="61"/>
      <c r="K37" s="59"/>
      <c r="L37" s="60"/>
      <c r="M37" s="59"/>
      <c r="N37" s="59"/>
      <c r="O37" s="59"/>
      <c r="P37" s="59"/>
      <c r="Q37" s="59"/>
      <c r="R37" s="59"/>
      <c r="S37" s="59"/>
      <c r="T37" s="59"/>
      <c r="U37" s="62"/>
      <c r="V37" s="63"/>
      <c r="W37" s="59"/>
      <c r="X37" s="60"/>
      <c r="Y37" s="59"/>
      <c r="Z37" s="59"/>
      <c r="AA37" s="59"/>
      <c r="AB37" s="59"/>
      <c r="AC37" s="59"/>
      <c r="AD37" s="59"/>
      <c r="AE37" s="59"/>
      <c r="AF37" s="60"/>
      <c r="AG37" s="62"/>
      <c r="AH37" s="63"/>
      <c r="AI37" s="58"/>
      <c r="AK37" s="800"/>
    </row>
    <row r="38" spans="2:37" s="24" customFormat="1" ht="24" customHeight="1">
      <c r="B38" s="796"/>
      <c r="C38" s="802"/>
      <c r="D38" s="52"/>
      <c r="E38" s="53"/>
      <c r="F38" s="54"/>
      <c r="G38" s="53"/>
      <c r="H38" s="53"/>
      <c r="I38" s="54"/>
      <c r="J38" s="55"/>
      <c r="K38" s="53"/>
      <c r="L38" s="54"/>
      <c r="M38" s="53"/>
      <c r="N38" s="53"/>
      <c r="O38" s="53"/>
      <c r="P38" s="53"/>
      <c r="Q38" s="53"/>
      <c r="R38" s="53"/>
      <c r="S38" s="53"/>
      <c r="T38" s="53"/>
      <c r="U38" s="56"/>
      <c r="V38" s="57"/>
      <c r="W38" s="53"/>
      <c r="X38" s="54"/>
      <c r="Y38" s="53"/>
      <c r="Z38" s="53"/>
      <c r="AA38" s="53"/>
      <c r="AB38" s="53"/>
      <c r="AC38" s="53"/>
      <c r="AD38" s="53"/>
      <c r="AE38" s="53"/>
      <c r="AF38" s="54"/>
      <c r="AG38" s="56"/>
      <c r="AH38" s="57"/>
      <c r="AI38" s="52"/>
      <c r="AK38" s="800"/>
    </row>
    <row r="39" spans="2:37" s="24" customFormat="1" ht="24" customHeight="1">
      <c r="B39" s="796"/>
      <c r="C39" s="802"/>
      <c r="D39" s="52"/>
      <c r="E39" s="53"/>
      <c r="F39" s="54"/>
      <c r="G39" s="53"/>
      <c r="H39" s="53"/>
      <c r="I39" s="54"/>
      <c r="J39" s="55"/>
      <c r="K39" s="53"/>
      <c r="L39" s="54"/>
      <c r="M39" s="53"/>
      <c r="N39" s="53"/>
      <c r="O39" s="53"/>
      <c r="P39" s="53"/>
      <c r="Q39" s="53"/>
      <c r="R39" s="53"/>
      <c r="S39" s="53"/>
      <c r="T39" s="53"/>
      <c r="U39" s="56"/>
      <c r="V39" s="57"/>
      <c r="W39" s="53"/>
      <c r="X39" s="54"/>
      <c r="Y39" s="53"/>
      <c r="Z39" s="53"/>
      <c r="AA39" s="53"/>
      <c r="AB39" s="53"/>
      <c r="AC39" s="53"/>
      <c r="AD39" s="53"/>
      <c r="AE39" s="53"/>
      <c r="AF39" s="54"/>
      <c r="AG39" s="56"/>
      <c r="AH39" s="57"/>
      <c r="AI39" s="52"/>
      <c r="AK39" s="800"/>
    </row>
    <row r="40" spans="2:37" s="24" customFormat="1" ht="24" customHeight="1">
      <c r="B40" s="796"/>
      <c r="C40" s="802"/>
      <c r="D40" s="52"/>
      <c r="E40" s="53"/>
      <c r="F40" s="54"/>
      <c r="G40" s="53"/>
      <c r="H40" s="53"/>
      <c r="I40" s="54"/>
      <c r="J40" s="55"/>
      <c r="K40" s="53"/>
      <c r="L40" s="54"/>
      <c r="M40" s="53"/>
      <c r="N40" s="53"/>
      <c r="O40" s="53"/>
      <c r="P40" s="53"/>
      <c r="Q40" s="53"/>
      <c r="R40" s="53"/>
      <c r="S40" s="53"/>
      <c r="T40" s="53"/>
      <c r="U40" s="56"/>
      <c r="V40" s="57"/>
      <c r="W40" s="53"/>
      <c r="X40" s="54"/>
      <c r="Y40" s="53"/>
      <c r="Z40" s="53"/>
      <c r="AA40" s="53"/>
      <c r="AB40" s="53"/>
      <c r="AC40" s="53"/>
      <c r="AD40" s="53"/>
      <c r="AE40" s="53"/>
      <c r="AF40" s="54"/>
      <c r="AG40" s="56"/>
      <c r="AH40" s="57"/>
      <c r="AI40" s="52"/>
      <c r="AK40" s="803" t="s">
        <v>674</v>
      </c>
    </row>
    <row r="41" spans="2:37" s="24" customFormat="1" ht="24" customHeight="1">
      <c r="B41" s="796"/>
      <c r="C41" s="802"/>
      <c r="D41" s="64"/>
      <c r="E41" s="65"/>
      <c r="F41" s="66"/>
      <c r="G41" s="65"/>
      <c r="H41" s="65"/>
      <c r="I41" s="66"/>
      <c r="J41" s="67"/>
      <c r="K41" s="65"/>
      <c r="L41" s="66"/>
      <c r="M41" s="65"/>
      <c r="N41" s="65"/>
      <c r="O41" s="65"/>
      <c r="P41" s="65"/>
      <c r="Q41" s="65"/>
      <c r="R41" s="65"/>
      <c r="S41" s="65"/>
      <c r="T41" s="65"/>
      <c r="U41" s="68"/>
      <c r="V41" s="69"/>
      <c r="W41" s="65"/>
      <c r="X41" s="66"/>
      <c r="Y41" s="65"/>
      <c r="Z41" s="65"/>
      <c r="AA41" s="65"/>
      <c r="AB41" s="65"/>
      <c r="AC41" s="65"/>
      <c r="AD41" s="65"/>
      <c r="AE41" s="65"/>
      <c r="AF41" s="66"/>
      <c r="AG41" s="68"/>
      <c r="AH41" s="69"/>
      <c r="AI41" s="64"/>
      <c r="AK41" s="803"/>
    </row>
    <row r="42" spans="2:37" s="24" customFormat="1" ht="24" customHeight="1">
      <c r="B42" s="796"/>
      <c r="C42" s="801" t="s">
        <v>680</v>
      </c>
      <c r="D42" s="77"/>
      <c r="E42" s="78"/>
      <c r="F42" s="79"/>
      <c r="G42" s="78"/>
      <c r="H42" s="78"/>
      <c r="I42" s="79"/>
      <c r="J42" s="80"/>
      <c r="K42" s="78"/>
      <c r="L42" s="79"/>
      <c r="M42" s="78"/>
      <c r="N42" s="78"/>
      <c r="O42" s="78"/>
      <c r="P42" s="78"/>
      <c r="Q42" s="78"/>
      <c r="R42" s="78"/>
      <c r="S42" s="78"/>
      <c r="T42" s="78"/>
      <c r="U42" s="81"/>
      <c r="V42" s="82"/>
      <c r="W42" s="78"/>
      <c r="X42" s="79"/>
      <c r="Y42" s="78"/>
      <c r="Z42" s="78"/>
      <c r="AA42" s="78"/>
      <c r="AB42" s="78"/>
      <c r="AC42" s="78"/>
      <c r="AD42" s="78"/>
      <c r="AE42" s="78"/>
      <c r="AF42" s="79"/>
      <c r="AG42" s="81"/>
      <c r="AH42" s="82"/>
      <c r="AI42" s="77"/>
      <c r="AK42" s="803"/>
    </row>
    <row r="43" spans="2:37" s="24" customFormat="1" ht="24" customHeight="1">
      <c r="B43" s="796"/>
      <c r="C43" s="802"/>
      <c r="D43" s="52"/>
      <c r="E43" s="53"/>
      <c r="F43" s="54"/>
      <c r="G43" s="53"/>
      <c r="H43" s="53"/>
      <c r="I43" s="54"/>
      <c r="J43" s="55"/>
      <c r="K43" s="53"/>
      <c r="L43" s="54"/>
      <c r="M43" s="53"/>
      <c r="N43" s="53"/>
      <c r="O43" s="53"/>
      <c r="P43" s="53"/>
      <c r="Q43" s="53"/>
      <c r="R43" s="53"/>
      <c r="S43" s="53"/>
      <c r="T43" s="53"/>
      <c r="U43" s="56"/>
      <c r="V43" s="57"/>
      <c r="W43" s="53"/>
      <c r="X43" s="54"/>
      <c r="Y43" s="53"/>
      <c r="Z43" s="53"/>
      <c r="AA43" s="53"/>
      <c r="AB43" s="53"/>
      <c r="AC43" s="53"/>
      <c r="AD43" s="53"/>
      <c r="AE43" s="53"/>
      <c r="AF43" s="54"/>
      <c r="AG43" s="56"/>
      <c r="AH43" s="57"/>
      <c r="AI43" s="52"/>
      <c r="AK43" s="803"/>
    </row>
    <row r="44" spans="2:37" s="24" customFormat="1" ht="24" customHeight="1">
      <c r="B44" s="796"/>
      <c r="C44" s="802"/>
      <c r="D44" s="52"/>
      <c r="E44" s="53"/>
      <c r="F44" s="54"/>
      <c r="G44" s="53"/>
      <c r="H44" s="53"/>
      <c r="I44" s="54"/>
      <c r="J44" s="55"/>
      <c r="K44" s="53"/>
      <c r="L44" s="54"/>
      <c r="M44" s="53"/>
      <c r="N44" s="53"/>
      <c r="O44" s="53"/>
      <c r="P44" s="53"/>
      <c r="Q44" s="53"/>
      <c r="R44" s="53"/>
      <c r="S44" s="53"/>
      <c r="T44" s="53"/>
      <c r="U44" s="56"/>
      <c r="V44" s="57"/>
      <c r="W44" s="53"/>
      <c r="X44" s="54"/>
      <c r="Y44" s="53"/>
      <c r="Z44" s="53"/>
      <c r="AA44" s="53"/>
      <c r="AB44" s="53"/>
      <c r="AC44" s="53"/>
      <c r="AD44" s="53"/>
      <c r="AE44" s="53"/>
      <c r="AF44" s="54"/>
      <c r="AG44" s="56"/>
      <c r="AH44" s="57"/>
      <c r="AI44" s="52"/>
      <c r="AK44" s="803"/>
    </row>
    <row r="45" spans="2:37" s="24" customFormat="1" ht="24" customHeight="1">
      <c r="B45" s="796"/>
      <c r="C45" s="802"/>
      <c r="D45" s="52"/>
      <c r="E45" s="53"/>
      <c r="F45" s="54"/>
      <c r="G45" s="53"/>
      <c r="H45" s="53"/>
      <c r="I45" s="54"/>
      <c r="J45" s="55"/>
      <c r="K45" s="53"/>
      <c r="L45" s="54"/>
      <c r="M45" s="53"/>
      <c r="N45" s="53"/>
      <c r="O45" s="53"/>
      <c r="P45" s="53"/>
      <c r="Q45" s="53"/>
      <c r="R45" s="53"/>
      <c r="S45" s="53"/>
      <c r="T45" s="53"/>
      <c r="U45" s="56"/>
      <c r="V45" s="57"/>
      <c r="W45" s="53"/>
      <c r="X45" s="54"/>
      <c r="Y45" s="53"/>
      <c r="Z45" s="53"/>
      <c r="AA45" s="53"/>
      <c r="AB45" s="53"/>
      <c r="AC45" s="53"/>
      <c r="AD45" s="53"/>
      <c r="AE45" s="53"/>
      <c r="AF45" s="54"/>
      <c r="AG45" s="56"/>
      <c r="AH45" s="57"/>
      <c r="AI45" s="52"/>
      <c r="AK45" s="803"/>
    </row>
    <row r="46" spans="2:37" s="24" customFormat="1" ht="24" customHeight="1">
      <c r="B46" s="796"/>
      <c r="C46" s="802"/>
      <c r="D46" s="71"/>
      <c r="E46" s="72"/>
      <c r="F46" s="73"/>
      <c r="G46" s="72"/>
      <c r="H46" s="72"/>
      <c r="I46" s="73"/>
      <c r="J46" s="74"/>
      <c r="K46" s="72"/>
      <c r="L46" s="73"/>
      <c r="M46" s="72"/>
      <c r="N46" s="72"/>
      <c r="O46" s="72"/>
      <c r="P46" s="72"/>
      <c r="Q46" s="72"/>
      <c r="R46" s="72"/>
      <c r="S46" s="72"/>
      <c r="T46" s="72"/>
      <c r="U46" s="75"/>
      <c r="V46" s="76"/>
      <c r="W46" s="72"/>
      <c r="X46" s="73"/>
      <c r="Y46" s="72"/>
      <c r="Z46" s="72"/>
      <c r="AA46" s="72"/>
      <c r="AB46" s="72"/>
      <c r="AC46" s="72"/>
      <c r="AD46" s="72"/>
      <c r="AE46" s="72"/>
      <c r="AF46" s="73"/>
      <c r="AG46" s="75"/>
      <c r="AH46" s="76"/>
      <c r="AI46" s="71"/>
      <c r="AK46" s="803"/>
    </row>
    <row r="47" spans="2:37" s="24" customFormat="1" ht="24" customHeight="1">
      <c r="B47" s="796"/>
      <c r="C47" s="804" t="s">
        <v>681</v>
      </c>
      <c r="D47" s="77"/>
      <c r="E47" s="78"/>
      <c r="F47" s="79"/>
      <c r="G47" s="78"/>
      <c r="H47" s="78"/>
      <c r="I47" s="79"/>
      <c r="J47" s="80"/>
      <c r="K47" s="78"/>
      <c r="L47" s="79"/>
      <c r="M47" s="78"/>
      <c r="N47" s="78"/>
      <c r="O47" s="78"/>
      <c r="P47" s="78"/>
      <c r="Q47" s="78"/>
      <c r="R47" s="78"/>
      <c r="S47" s="78"/>
      <c r="T47" s="78"/>
      <c r="U47" s="81"/>
      <c r="V47" s="82"/>
      <c r="W47" s="78"/>
      <c r="X47" s="79"/>
      <c r="Y47" s="78"/>
      <c r="Z47" s="78"/>
      <c r="AA47" s="78"/>
      <c r="AB47" s="78"/>
      <c r="AC47" s="78"/>
      <c r="AD47" s="78"/>
      <c r="AE47" s="78"/>
      <c r="AF47" s="79"/>
      <c r="AG47" s="81"/>
      <c r="AH47" s="82"/>
      <c r="AI47" s="77"/>
      <c r="AK47" s="788" t="s">
        <v>738</v>
      </c>
    </row>
    <row r="48" spans="2:37" s="24" customFormat="1" ht="24" customHeight="1">
      <c r="B48" s="796"/>
      <c r="C48" s="805"/>
      <c r="D48" s="52"/>
      <c r="E48" s="53"/>
      <c r="F48" s="54"/>
      <c r="G48" s="53"/>
      <c r="H48" s="53"/>
      <c r="I48" s="54"/>
      <c r="J48" s="55"/>
      <c r="K48" s="53"/>
      <c r="L48" s="54"/>
      <c r="M48" s="53"/>
      <c r="N48" s="53"/>
      <c r="O48" s="53"/>
      <c r="P48" s="53"/>
      <c r="Q48" s="53"/>
      <c r="R48" s="53"/>
      <c r="S48" s="53"/>
      <c r="T48" s="53"/>
      <c r="U48" s="56"/>
      <c r="V48" s="57"/>
      <c r="W48" s="53"/>
      <c r="X48" s="54"/>
      <c r="Y48" s="53"/>
      <c r="Z48" s="53"/>
      <c r="AA48" s="53"/>
      <c r="AB48" s="53"/>
      <c r="AC48" s="53"/>
      <c r="AD48" s="53"/>
      <c r="AE48" s="53"/>
      <c r="AF48" s="54"/>
      <c r="AG48" s="56"/>
      <c r="AH48" s="57"/>
      <c r="AI48" s="52"/>
      <c r="AK48" s="788"/>
    </row>
    <row r="49" spans="2:37" s="24" customFormat="1" ht="24" customHeight="1">
      <c r="B49" s="796"/>
      <c r="C49" s="805"/>
      <c r="D49" s="52"/>
      <c r="E49" s="53"/>
      <c r="F49" s="54"/>
      <c r="G49" s="53"/>
      <c r="H49" s="53"/>
      <c r="I49" s="54"/>
      <c r="J49" s="55"/>
      <c r="K49" s="53"/>
      <c r="L49" s="54"/>
      <c r="M49" s="53"/>
      <c r="N49" s="53"/>
      <c r="O49" s="53"/>
      <c r="P49" s="53"/>
      <c r="Q49" s="53"/>
      <c r="R49" s="53"/>
      <c r="S49" s="53"/>
      <c r="T49" s="53"/>
      <c r="U49" s="56"/>
      <c r="V49" s="57"/>
      <c r="W49" s="53"/>
      <c r="X49" s="54"/>
      <c r="Y49" s="53"/>
      <c r="Z49" s="53"/>
      <c r="AA49" s="53"/>
      <c r="AB49" s="53"/>
      <c r="AC49" s="53"/>
      <c r="AD49" s="53"/>
      <c r="AE49" s="53"/>
      <c r="AF49" s="54"/>
      <c r="AG49" s="56"/>
      <c r="AH49" s="57"/>
      <c r="AI49" s="52"/>
      <c r="AK49" s="788"/>
    </row>
    <row r="50" spans="2:37" s="24" customFormat="1" ht="24" customHeight="1">
      <c r="B50" s="796"/>
      <c r="C50" s="805"/>
      <c r="D50" s="52"/>
      <c r="E50" s="53"/>
      <c r="F50" s="54"/>
      <c r="G50" s="53"/>
      <c r="H50" s="53"/>
      <c r="I50" s="54"/>
      <c r="J50" s="55"/>
      <c r="K50" s="53"/>
      <c r="L50" s="54"/>
      <c r="M50" s="53"/>
      <c r="N50" s="53"/>
      <c r="O50" s="53"/>
      <c r="P50" s="53"/>
      <c r="Q50" s="53"/>
      <c r="R50" s="53"/>
      <c r="S50" s="53"/>
      <c r="T50" s="53"/>
      <c r="U50" s="56"/>
      <c r="V50" s="57"/>
      <c r="W50" s="53"/>
      <c r="X50" s="54"/>
      <c r="Y50" s="53"/>
      <c r="Z50" s="53"/>
      <c r="AA50" s="53"/>
      <c r="AB50" s="53"/>
      <c r="AC50" s="53"/>
      <c r="AD50" s="53"/>
      <c r="AE50" s="53"/>
      <c r="AF50" s="54"/>
      <c r="AG50" s="56"/>
      <c r="AH50" s="57"/>
      <c r="AI50" s="52"/>
      <c r="AK50" s="788"/>
    </row>
    <row r="51" spans="2:37" s="24" customFormat="1" ht="24" customHeight="1" thickBot="1">
      <c r="B51" s="797"/>
      <c r="C51" s="806"/>
      <c r="D51" s="83"/>
      <c r="E51" s="84"/>
      <c r="F51" s="85"/>
      <c r="G51" s="84"/>
      <c r="H51" s="84"/>
      <c r="I51" s="85"/>
      <c r="J51" s="86"/>
      <c r="K51" s="84"/>
      <c r="L51" s="85"/>
      <c r="M51" s="84"/>
      <c r="N51" s="84"/>
      <c r="O51" s="84"/>
      <c r="P51" s="84"/>
      <c r="Q51" s="84"/>
      <c r="R51" s="84"/>
      <c r="S51" s="84"/>
      <c r="T51" s="84"/>
      <c r="U51" s="87"/>
      <c r="V51" s="88"/>
      <c r="W51" s="84"/>
      <c r="X51" s="85"/>
      <c r="Y51" s="84"/>
      <c r="Z51" s="84"/>
      <c r="AA51" s="84"/>
      <c r="AB51" s="84"/>
      <c r="AC51" s="84"/>
      <c r="AD51" s="84"/>
      <c r="AE51" s="84"/>
      <c r="AF51" s="85"/>
      <c r="AG51" s="87"/>
      <c r="AH51" s="88"/>
      <c r="AI51" s="83"/>
      <c r="AK51" s="788"/>
    </row>
  </sheetData>
  <sheetProtection algorithmName="SHA-512" hashValue="3pA7GnDoJgeprObnLTlZlwVTuMd/qcmrpizz2+M+fraV5zqjwqNGZ8eDjqYzeiN4S6/bYuZiUzsbvqO9txH7pA==" saltValue="w+yrDUYLP5Gia9T1ub5F4w==" spinCount="100000" sheet="1" objects="1" scenarios="1"/>
  <mergeCells count="11">
    <mergeCell ref="AK47:AK51"/>
    <mergeCell ref="AA1:AE1"/>
    <mergeCell ref="AF1:AI1"/>
    <mergeCell ref="B3:C5"/>
    <mergeCell ref="B6:B51"/>
    <mergeCell ref="C6:C35"/>
    <mergeCell ref="AK11:AK39"/>
    <mergeCell ref="C37:C41"/>
    <mergeCell ref="AK40:AK46"/>
    <mergeCell ref="C42:C46"/>
    <mergeCell ref="C47:C51"/>
  </mergeCells>
  <phoneticPr fontId="1"/>
  <pageMargins left="0.51181102362204722" right="0.31496062992125984" top="0.55118110236220474" bottom="0.35433070866141736" header="0.31496062992125984" footer="0.31496062992125984"/>
  <pageSetup paperSize="8"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AFF5-E1D1-4209-9ACD-639960C01001}">
  <sheetPr>
    <tabColor rgb="FF0070C0"/>
  </sheetPr>
  <dimension ref="A1:AI243"/>
  <sheetViews>
    <sheetView view="pageBreakPreview" zoomScaleNormal="100" zoomScaleSheetLayoutView="100" workbookViewId="0">
      <selection activeCell="I1" sqref="I1"/>
    </sheetView>
  </sheetViews>
  <sheetFormatPr defaultColWidth="9.109375" defaultRowHeight="12"/>
  <cols>
    <col min="1" max="1" width="18.109375" style="110" customWidth="1"/>
    <col min="2" max="2" width="9.109375" style="110" hidden="1" customWidth="1"/>
    <col min="3" max="3" width="18.109375" style="110" customWidth="1"/>
    <col min="4" max="5" width="9.109375" style="110"/>
    <col min="6" max="6" width="16.6640625" style="111" customWidth="1"/>
    <col min="7" max="11" width="9.109375" style="110"/>
    <col min="12" max="12" width="16.6640625" style="111" customWidth="1"/>
    <col min="13" max="17" width="9.109375" style="110"/>
    <col min="18" max="18" width="16.6640625" style="111" customWidth="1"/>
    <col min="19" max="22" width="9.109375" style="110"/>
    <col min="23" max="23" width="16.6640625" style="111" customWidth="1"/>
    <col min="24" max="24" width="9.109375" style="111" customWidth="1"/>
    <col min="25" max="25" width="16.6640625" style="111" customWidth="1"/>
    <col min="26" max="26" width="9.109375" style="110"/>
    <col min="27" max="27" width="16.6640625" style="110" customWidth="1"/>
    <col min="28" max="28" width="16.6640625" style="112" customWidth="1"/>
    <col min="29" max="29" width="9.109375" style="112" customWidth="1"/>
    <col min="30" max="31" width="0" style="110" hidden="1" customWidth="1"/>
    <col min="32" max="32" width="20" style="110" hidden="1" customWidth="1"/>
    <col min="33" max="33" width="0" style="513" hidden="1" customWidth="1"/>
    <col min="34" max="35" width="0" style="110" hidden="1" customWidth="1"/>
    <col min="36" max="16384" width="9.109375" style="110"/>
  </cols>
  <sheetData>
    <row r="1" spans="1:35">
      <c r="B1" s="295" t="s">
        <v>1409</v>
      </c>
      <c r="I1" s="812" t="s">
        <v>1802</v>
      </c>
      <c r="J1" s="111" t="s">
        <v>839</v>
      </c>
      <c r="L1" s="111" t="s">
        <v>126</v>
      </c>
      <c r="Z1" s="244" t="s">
        <v>1188</v>
      </c>
      <c r="AA1" s="244" t="s">
        <v>1188</v>
      </c>
      <c r="AB1" s="244" t="s">
        <v>1188</v>
      </c>
    </row>
    <row r="2" spans="1:35">
      <c r="B2" s="296" t="s">
        <v>1410</v>
      </c>
      <c r="H2" s="113" t="s">
        <v>594</v>
      </c>
      <c r="I2" s="516" t="str">
        <f>IF(調査票!D1=L6,L6,IF(F9="",L1,IF(F9="NG",A9&amp;L2,IF(F20="NG",A20&amp;L2,IF(F88="NG",A88&amp;L2,IF(F112="NG",A112&amp;L2,IF(F129="NG",A129&amp;L2,IF(I5="NG",L3,IF(I4="NG",L4,L5)))))))))</f>
        <v>本シートの入力をお願いします。</v>
      </c>
      <c r="J2" s="299" t="s">
        <v>1413</v>
      </c>
      <c r="L2" s="111" t="s">
        <v>735</v>
      </c>
      <c r="Z2" s="244" t="s">
        <v>1189</v>
      </c>
      <c r="AA2" s="244" t="s">
        <v>1191</v>
      </c>
      <c r="AB2" s="244" t="s">
        <v>1191</v>
      </c>
      <c r="AD2" s="109" t="s">
        <v>271</v>
      </c>
      <c r="AE2" s="114">
        <v>1</v>
      </c>
      <c r="AF2" s="109" t="s">
        <v>318</v>
      </c>
      <c r="AG2" s="514">
        <v>1</v>
      </c>
      <c r="AH2" s="109" t="s">
        <v>346</v>
      </c>
      <c r="AI2" s="114">
        <v>0</v>
      </c>
    </row>
    <row r="3" spans="1:35">
      <c r="B3" s="121" t="s">
        <v>1411</v>
      </c>
      <c r="K3" s="111" t="s">
        <v>839</v>
      </c>
      <c r="L3" s="111" t="s">
        <v>589</v>
      </c>
      <c r="Z3" s="244" t="s">
        <v>1190</v>
      </c>
      <c r="AA3" s="244" t="s">
        <v>1190</v>
      </c>
      <c r="AB3" s="244" t="s">
        <v>1189</v>
      </c>
      <c r="AD3" s="109" t="s">
        <v>272</v>
      </c>
      <c r="AE3" s="114">
        <v>2</v>
      </c>
      <c r="AF3" s="109" t="s">
        <v>319</v>
      </c>
      <c r="AG3" s="514">
        <v>2</v>
      </c>
      <c r="AH3" s="109" t="s">
        <v>347</v>
      </c>
      <c r="AI3" s="114">
        <v>1</v>
      </c>
    </row>
    <row r="4" spans="1:35">
      <c r="B4" s="297" t="s">
        <v>1412</v>
      </c>
      <c r="H4" s="115" t="s">
        <v>401</v>
      </c>
      <c r="I4" s="116" t="str">
        <f>IF(AND(F35="",W18=""),"",IF(F35=W18,"OK","NG"))</f>
        <v/>
      </c>
      <c r="J4" s="117" t="s">
        <v>402</v>
      </c>
      <c r="K4" s="300" t="s">
        <v>1414</v>
      </c>
      <c r="L4" s="111" t="s">
        <v>772</v>
      </c>
      <c r="Z4" s="110" t="s">
        <v>843</v>
      </c>
      <c r="AA4" s="110" t="s">
        <v>844</v>
      </c>
      <c r="AB4" s="110" t="s">
        <v>845</v>
      </c>
      <c r="AD4" s="109" t="s">
        <v>273</v>
      </c>
      <c r="AE4" s="114">
        <v>3</v>
      </c>
      <c r="AF4" s="515" t="s">
        <v>1305</v>
      </c>
      <c r="AG4" s="515">
        <v>3</v>
      </c>
      <c r="AH4" s="109" t="s">
        <v>348</v>
      </c>
      <c r="AI4" s="114">
        <v>2</v>
      </c>
    </row>
    <row r="5" spans="1:35">
      <c r="B5" s="298" t="s">
        <v>1670</v>
      </c>
      <c r="H5" s="115" t="s">
        <v>401</v>
      </c>
      <c r="I5" s="116" t="str">
        <f>IF(AND(F35="",F108=""),"",IF(F35=F108,"OK","NG"))</f>
        <v/>
      </c>
      <c r="J5" s="117" t="s">
        <v>403</v>
      </c>
      <c r="K5" s="301" t="s">
        <v>1415</v>
      </c>
      <c r="L5" s="111" t="s">
        <v>683</v>
      </c>
      <c r="Z5" s="296" t="s">
        <v>1125</v>
      </c>
      <c r="AA5" s="296" t="s">
        <v>1155</v>
      </c>
      <c r="AB5" s="303" t="s">
        <v>1140</v>
      </c>
      <c r="AD5" s="109" t="s">
        <v>274</v>
      </c>
      <c r="AE5" s="114">
        <v>4</v>
      </c>
      <c r="AF5" s="109" t="s">
        <v>322</v>
      </c>
      <c r="AG5" s="514">
        <v>1</v>
      </c>
      <c r="AH5" s="109" t="s">
        <v>349</v>
      </c>
      <c r="AI5" s="114">
        <v>3</v>
      </c>
    </row>
    <row r="6" spans="1:35">
      <c r="L6" s="111" t="s">
        <v>606</v>
      </c>
      <c r="Z6" s="296" t="s">
        <v>1126</v>
      </c>
      <c r="AA6" s="296" t="s">
        <v>1156</v>
      </c>
      <c r="AB6" s="303" t="s">
        <v>1141</v>
      </c>
      <c r="AD6" s="109" t="s">
        <v>275</v>
      </c>
      <c r="AE6" s="114">
        <v>5</v>
      </c>
      <c r="AF6" s="109" t="s">
        <v>323</v>
      </c>
      <c r="AG6" s="514">
        <v>2</v>
      </c>
      <c r="AH6" s="109" t="s">
        <v>350</v>
      </c>
      <c r="AI6" s="114">
        <v>4</v>
      </c>
    </row>
    <row r="7" spans="1:35" ht="15.9" customHeight="1">
      <c r="C7" s="118" t="str">
        <f>調査票!D1</f>
        <v xml:space="preserve">「 電 気 設 備 新 営 工 事 </v>
      </c>
      <c r="Z7" s="296" t="s">
        <v>1127</v>
      </c>
      <c r="AA7" s="296" t="s">
        <v>1157</v>
      </c>
      <c r="AB7" s="303" t="s">
        <v>1142</v>
      </c>
      <c r="AD7" s="109" t="s">
        <v>276</v>
      </c>
      <c r="AE7" s="114">
        <v>6</v>
      </c>
      <c r="AF7" s="109"/>
      <c r="AG7" s="515"/>
      <c r="AH7" s="109" t="s">
        <v>351</v>
      </c>
      <c r="AI7" s="114">
        <v>5</v>
      </c>
    </row>
    <row r="8" spans="1:35">
      <c r="A8" s="111" t="s">
        <v>372</v>
      </c>
      <c r="G8" s="111" t="s">
        <v>839</v>
      </c>
      <c r="H8" s="111" t="s">
        <v>161</v>
      </c>
      <c r="M8" s="111" t="s">
        <v>839</v>
      </c>
      <c r="N8" s="111" t="s">
        <v>371</v>
      </c>
      <c r="U8" s="111" t="s">
        <v>539</v>
      </c>
      <c r="X8" s="111" t="s">
        <v>839</v>
      </c>
      <c r="Z8" s="296" t="s">
        <v>1128</v>
      </c>
      <c r="AA8" s="296" t="s">
        <v>1158</v>
      </c>
      <c r="AB8" s="303" t="s">
        <v>1143</v>
      </c>
      <c r="AD8" s="109" t="s">
        <v>277</v>
      </c>
      <c r="AE8" s="114">
        <v>7</v>
      </c>
      <c r="AF8" s="109" t="s">
        <v>320</v>
      </c>
      <c r="AG8" s="514">
        <v>1</v>
      </c>
      <c r="AH8" s="109" t="s">
        <v>352</v>
      </c>
      <c r="AI8" s="114">
        <v>6</v>
      </c>
    </row>
    <row r="9" spans="1:35">
      <c r="A9" s="111" t="s">
        <v>595</v>
      </c>
      <c r="E9" s="115" t="s">
        <v>591</v>
      </c>
      <c r="F9" s="116" t="str">
        <f>IF(COUNTBLANK(F10:F19)=10,"",IF(AND(F10&lt;&gt;"",F11&lt;&gt;"",OR(F12&lt;&gt;"",F16&lt;&gt;""),OR(F13&lt;&gt;"",F17&lt;&gt;""),OR(F14&lt;&gt;"",F18&lt;&gt;""),OR(F15&lt;&gt;"",F19&lt;&gt;""),COUNTBLANK(F12:F19)&lt;=4),"OK","NG"))</f>
        <v/>
      </c>
      <c r="G9" s="302" t="s">
        <v>1416</v>
      </c>
      <c r="H9" s="111" t="s">
        <v>611</v>
      </c>
      <c r="J9" s="110" t="s">
        <v>389</v>
      </c>
      <c r="L9" s="127" t="str">
        <f>IF(調査票!K114="","",VLOOKUP(調査票!K114,$AF$2:$AG$3,2,FALSE))</f>
        <v/>
      </c>
      <c r="M9" s="306" t="s">
        <v>1427</v>
      </c>
      <c r="N9" s="111" t="s">
        <v>370</v>
      </c>
      <c r="S9" s="111" t="s">
        <v>839</v>
      </c>
      <c r="V9" s="110" t="s">
        <v>540</v>
      </c>
      <c r="W9" s="241" t="str">
        <f>IF(完成工事原価報告書!E6="","",完成工事原価報告書!E6)</f>
        <v/>
      </c>
      <c r="X9" s="308" t="s">
        <v>1094</v>
      </c>
      <c r="Z9" s="296" t="s">
        <v>1129</v>
      </c>
      <c r="AA9" s="296" t="s">
        <v>1159</v>
      </c>
      <c r="AB9" s="303" t="s">
        <v>1144</v>
      </c>
      <c r="AD9" s="109" t="s">
        <v>278</v>
      </c>
      <c r="AE9" s="114">
        <v>8</v>
      </c>
      <c r="AF9" s="109" t="s">
        <v>321</v>
      </c>
      <c r="AG9" s="514">
        <v>2</v>
      </c>
      <c r="AH9" s="109" t="s">
        <v>353</v>
      </c>
      <c r="AI9" s="114">
        <v>7</v>
      </c>
    </row>
    <row r="10" spans="1:35">
      <c r="A10" s="110" t="s">
        <v>373</v>
      </c>
      <c r="F10" s="120" t="str">
        <f>IF(調査票!$C5="","",調査票!$C5)</f>
        <v/>
      </c>
      <c r="G10" s="296" t="s">
        <v>846</v>
      </c>
      <c r="H10" s="111" t="s">
        <v>842</v>
      </c>
      <c r="I10" s="110" t="s">
        <v>621</v>
      </c>
      <c r="L10" s="120" t="str">
        <f>IF(調査票!$K103="","",VLOOKUP(調査票!$K103,$AF$2:$AG$3,2,FALSE))</f>
        <v/>
      </c>
      <c r="M10" s="296" t="s">
        <v>884</v>
      </c>
      <c r="N10" s="111" t="s">
        <v>163</v>
      </c>
      <c r="Q10" s="115" t="s">
        <v>591</v>
      </c>
      <c r="R10" s="116" t="str">
        <f>IF(調査票!G314="","",調査票!G314)</f>
        <v/>
      </c>
      <c r="S10" s="301" t="s">
        <v>1435</v>
      </c>
      <c r="V10" s="110" t="s">
        <v>541</v>
      </c>
      <c r="W10" s="241" t="str">
        <f>IF(完成工事原価報告書!E8="","",完成工事原価報告書!E8)</f>
        <v/>
      </c>
      <c r="X10" s="308" t="s">
        <v>1095</v>
      </c>
      <c r="Z10" s="296" t="s">
        <v>1130</v>
      </c>
      <c r="AA10" s="296" t="s">
        <v>1160</v>
      </c>
      <c r="AB10" s="303" t="s">
        <v>1145</v>
      </c>
      <c r="AD10" s="109" t="s">
        <v>279</v>
      </c>
      <c r="AE10" s="114">
        <v>9</v>
      </c>
      <c r="AF10" s="109"/>
      <c r="AG10" s="515"/>
      <c r="AH10" s="109" t="s">
        <v>340</v>
      </c>
      <c r="AI10" s="114">
        <v>8</v>
      </c>
    </row>
    <row r="11" spans="1:35">
      <c r="A11" s="110" t="s">
        <v>374</v>
      </c>
      <c r="F11" s="120" t="str">
        <f>IF(調査票!$C6="","",調査票!$C6)</f>
        <v/>
      </c>
      <c r="G11" s="296" t="s">
        <v>847</v>
      </c>
      <c r="I11" s="110" t="s">
        <v>622</v>
      </c>
      <c r="L11" s="120" t="str">
        <f>IF(調査票!$K104="","",VLOOKUP(調査票!$K104,$AF$2:$AG$3,2,FALSE))</f>
        <v/>
      </c>
      <c r="M11" s="296" t="s">
        <v>885</v>
      </c>
      <c r="P11" s="110" t="s">
        <v>416</v>
      </c>
      <c r="R11" s="120" t="str">
        <f>IF(調査票!$C314="","",調査票!$C314)</f>
        <v/>
      </c>
      <c r="S11" s="296" t="s">
        <v>1000</v>
      </c>
      <c r="V11" s="110" t="s">
        <v>580</v>
      </c>
      <c r="W11" s="119" t="str">
        <f>IF(完成工事原価報告書!E10="","",完成工事原価報告書!E10)</f>
        <v/>
      </c>
      <c r="X11" s="308" t="s">
        <v>1096</v>
      </c>
      <c r="Z11" s="296" t="s">
        <v>1131</v>
      </c>
      <c r="AA11" s="296" t="s">
        <v>1161</v>
      </c>
      <c r="AB11" s="303" t="s">
        <v>1146</v>
      </c>
      <c r="AD11" s="109" t="s">
        <v>280</v>
      </c>
      <c r="AE11" s="114">
        <v>10</v>
      </c>
      <c r="AF11" s="109" t="s">
        <v>324</v>
      </c>
      <c r="AG11" s="514">
        <v>1</v>
      </c>
      <c r="AH11" s="109"/>
      <c r="AI11" s="109"/>
    </row>
    <row r="12" spans="1:35">
      <c r="A12" s="110" t="s">
        <v>375</v>
      </c>
      <c r="C12" s="110" t="s">
        <v>376</v>
      </c>
      <c r="D12" s="110" t="s">
        <v>377</v>
      </c>
      <c r="F12" s="120" t="str">
        <f>IF(調査票!$F8="","",調査票!$F8)</f>
        <v/>
      </c>
      <c r="G12" s="296" t="s">
        <v>848</v>
      </c>
      <c r="I12" s="110" t="s">
        <v>623</v>
      </c>
      <c r="L12" s="120" t="str">
        <f>IF(調査票!$K105="","",VLOOKUP(調査票!$K105,$AF$2:$AG$3,2,FALSE))</f>
        <v/>
      </c>
      <c r="M12" s="296" t="s">
        <v>886</v>
      </c>
      <c r="O12" s="110" t="s">
        <v>477</v>
      </c>
      <c r="R12" s="120" t="str">
        <f>IF(調査票!$C315="","",調査票!$C315)</f>
        <v/>
      </c>
      <c r="S12" s="296" t="s">
        <v>1001</v>
      </c>
      <c r="V12" s="110" t="s">
        <v>581</v>
      </c>
      <c r="W12" s="119" t="str">
        <f>IF(完成工事原価報告書!E12="","",完成工事原価報告書!E12)</f>
        <v/>
      </c>
      <c r="X12" s="308" t="s">
        <v>1097</v>
      </c>
      <c r="Z12" s="296" t="s">
        <v>1132</v>
      </c>
      <c r="AA12" s="296" t="s">
        <v>1162</v>
      </c>
      <c r="AB12" s="303" t="s">
        <v>1147</v>
      </c>
      <c r="AD12" s="109" t="s">
        <v>281</v>
      </c>
      <c r="AE12" s="114">
        <v>11</v>
      </c>
      <c r="AF12" s="109" t="s">
        <v>325</v>
      </c>
      <c r="AG12" s="514">
        <v>2</v>
      </c>
      <c r="AH12" s="109" t="s">
        <v>346</v>
      </c>
      <c r="AI12" s="114">
        <v>0</v>
      </c>
    </row>
    <row r="13" spans="1:35">
      <c r="D13" s="110" t="s">
        <v>378</v>
      </c>
      <c r="F13" s="120" t="str">
        <f>IF(調査票!$F9="","",調査票!$F9)</f>
        <v/>
      </c>
      <c r="G13" s="296" t="s">
        <v>849</v>
      </c>
      <c r="I13" s="110" t="s">
        <v>624</v>
      </c>
      <c r="L13" s="120" t="str">
        <f>IF(調査票!$K106="","",VLOOKUP(調査票!$K106,$AF$2:$AG$3,2,FALSE))</f>
        <v/>
      </c>
      <c r="M13" s="296" t="s">
        <v>887</v>
      </c>
      <c r="O13" s="110" t="s">
        <v>478</v>
      </c>
      <c r="R13" s="120" t="str">
        <f>IF(調査票!$C316="","",調査票!$C316)</f>
        <v/>
      </c>
      <c r="S13" s="296" t="s">
        <v>1002</v>
      </c>
      <c r="V13" s="110" t="s">
        <v>582</v>
      </c>
      <c r="W13" s="119" t="str">
        <f>IF(完成工事原価報告書!E14="","",完成工事原価報告書!E14)</f>
        <v/>
      </c>
      <c r="X13" s="308" t="s">
        <v>1098</v>
      </c>
      <c r="Z13" s="296" t="s">
        <v>1133</v>
      </c>
      <c r="AA13" s="296" t="s">
        <v>1163</v>
      </c>
      <c r="AB13" s="303" t="s">
        <v>1148</v>
      </c>
      <c r="AD13" s="109" t="s">
        <v>282</v>
      </c>
      <c r="AE13" s="114">
        <v>12</v>
      </c>
      <c r="AF13" s="109" t="s">
        <v>326</v>
      </c>
      <c r="AG13" s="514">
        <v>3</v>
      </c>
      <c r="AH13" s="109" t="s">
        <v>361</v>
      </c>
      <c r="AI13" s="114">
        <v>1</v>
      </c>
    </row>
    <row r="14" spans="1:35">
      <c r="D14" s="110" t="s">
        <v>379</v>
      </c>
      <c r="F14" s="120" t="str">
        <f>IF(調査票!$F10="","",調査票!$F10)</f>
        <v/>
      </c>
      <c r="G14" s="296" t="s">
        <v>850</v>
      </c>
      <c r="I14" s="110" t="s">
        <v>625</v>
      </c>
      <c r="L14" s="120" t="str">
        <f>IF(調査票!$K107="","",VLOOKUP(調査票!$K107,$AF$2:$AG$3,2,FALSE))</f>
        <v/>
      </c>
      <c r="M14" s="296" t="s">
        <v>888</v>
      </c>
      <c r="O14" s="110" t="s">
        <v>479</v>
      </c>
      <c r="R14" s="120" t="str">
        <f>IF(調査票!$C317="","",調査票!$C317)</f>
        <v/>
      </c>
      <c r="S14" s="305" t="s">
        <v>1436</v>
      </c>
      <c r="V14" s="110" t="s">
        <v>583</v>
      </c>
      <c r="W14" s="119" t="str">
        <f>IF(完成工事原価報告書!E16="","",完成工事原価報告書!E16)</f>
        <v/>
      </c>
      <c r="X14" s="308" t="s">
        <v>1099</v>
      </c>
      <c r="Z14" s="296" t="s">
        <v>1134</v>
      </c>
      <c r="AA14" s="296" t="s">
        <v>1164</v>
      </c>
      <c r="AB14" s="303" t="s">
        <v>1149</v>
      </c>
      <c r="AD14" s="109" t="s">
        <v>283</v>
      </c>
      <c r="AE14" s="114">
        <v>13</v>
      </c>
      <c r="AF14" s="109" t="s">
        <v>327</v>
      </c>
      <c r="AG14" s="514">
        <v>4</v>
      </c>
      <c r="AH14" s="109" t="s">
        <v>362</v>
      </c>
      <c r="AI14" s="114">
        <v>2</v>
      </c>
    </row>
    <row r="15" spans="1:35">
      <c r="D15" s="110" t="s">
        <v>380</v>
      </c>
      <c r="F15" s="120" t="str">
        <f>IF(調査票!$F11="","",調査票!$F11)</f>
        <v/>
      </c>
      <c r="G15" s="305" t="s">
        <v>1417</v>
      </c>
      <c r="I15" s="110" t="s">
        <v>458</v>
      </c>
      <c r="L15" s="120" t="str">
        <f>IF(調査票!$K108="","",VLOOKUP(調査票!$K108,$AF$2:$AG$3,2,FALSE))</f>
        <v/>
      </c>
      <c r="M15" s="296" t="s">
        <v>889</v>
      </c>
      <c r="O15" s="110" t="s">
        <v>480</v>
      </c>
      <c r="R15" s="120" t="str">
        <f>IF(調査票!$C318="","",調査票!$C318)</f>
        <v/>
      </c>
      <c r="S15" s="305" t="s">
        <v>1437</v>
      </c>
      <c r="V15" s="110" t="s">
        <v>586</v>
      </c>
      <c r="W15" s="119" t="str">
        <f>IF(完成工事原価報告書!E18="","",完成工事原価報告書!E18)</f>
        <v/>
      </c>
      <c r="X15" s="308" t="s">
        <v>1100</v>
      </c>
      <c r="Z15" s="296" t="s">
        <v>1135</v>
      </c>
      <c r="AA15" s="296" t="s">
        <v>1165</v>
      </c>
      <c r="AB15" s="303" t="s">
        <v>1150</v>
      </c>
      <c r="AD15" s="109" t="s">
        <v>284</v>
      </c>
      <c r="AE15" s="114">
        <v>14</v>
      </c>
      <c r="AF15" s="109" t="s">
        <v>328</v>
      </c>
      <c r="AG15" s="514">
        <v>5</v>
      </c>
      <c r="AH15" s="109" t="s">
        <v>363</v>
      </c>
      <c r="AI15" s="114">
        <v>3</v>
      </c>
    </row>
    <row r="16" spans="1:35">
      <c r="C16" s="110" t="s">
        <v>381</v>
      </c>
      <c r="D16" s="110" t="s">
        <v>377</v>
      </c>
      <c r="F16" s="120" t="str">
        <f>IF(調査票!$I8="","",調査票!$I8)</f>
        <v/>
      </c>
      <c r="G16" s="296" t="s">
        <v>851</v>
      </c>
      <c r="I16" s="110" t="s">
        <v>626</v>
      </c>
      <c r="L16" s="120" t="str">
        <f>IF(調査票!$K109="","",VLOOKUP(調査票!$K109,$AF$2:$AG$3,2,FALSE))</f>
        <v/>
      </c>
      <c r="M16" s="296" t="s">
        <v>890</v>
      </c>
      <c r="O16" s="110" t="s">
        <v>481</v>
      </c>
      <c r="R16" s="120" t="str">
        <f>IF(調査票!$C319="","",調査票!$C319)</f>
        <v/>
      </c>
      <c r="S16" s="296" t="s">
        <v>1003</v>
      </c>
      <c r="V16" s="110" t="s">
        <v>587</v>
      </c>
      <c r="W16" s="119" t="str">
        <f>IF(完成工事原価報告書!E20="","",完成工事原価報告書!E20)</f>
        <v/>
      </c>
      <c r="X16" s="308" t="s">
        <v>1101</v>
      </c>
      <c r="Z16" s="296" t="s">
        <v>1136</v>
      </c>
      <c r="AA16" s="296" t="s">
        <v>1166</v>
      </c>
      <c r="AB16" s="303" t="s">
        <v>1151</v>
      </c>
      <c r="AD16" s="109" t="s">
        <v>285</v>
      </c>
      <c r="AE16" s="114">
        <v>15</v>
      </c>
      <c r="AF16" s="109" t="s">
        <v>329</v>
      </c>
      <c r="AG16" s="514">
        <v>6</v>
      </c>
      <c r="AH16" s="109" t="s">
        <v>364</v>
      </c>
      <c r="AI16" s="114">
        <v>4</v>
      </c>
    </row>
    <row r="17" spans="1:35">
      <c r="D17" s="110" t="s">
        <v>378</v>
      </c>
      <c r="F17" s="120" t="str">
        <f>IF(調査票!$I9="","",調査票!$I9)</f>
        <v/>
      </c>
      <c r="G17" s="296" t="s">
        <v>852</v>
      </c>
      <c r="I17" s="110" t="s">
        <v>628</v>
      </c>
      <c r="L17" s="120" t="str">
        <f>IF(調査票!$K110="","",VLOOKUP(調査票!$K110,$AF$2:$AG$3,2,FALSE))</f>
        <v/>
      </c>
      <c r="M17" s="298" t="s">
        <v>1428</v>
      </c>
      <c r="O17" s="110" t="s">
        <v>482</v>
      </c>
      <c r="R17" s="120" t="str">
        <f>IF(調査票!$C320="","",調査票!$C320)</f>
        <v/>
      </c>
      <c r="S17" s="296" t="s">
        <v>1004</v>
      </c>
      <c r="V17" s="110" t="s">
        <v>585</v>
      </c>
      <c r="W17" s="119" t="str">
        <f>IF(完成工事原価報告書!E22="","",完成工事原価報告書!E22)</f>
        <v/>
      </c>
      <c r="X17" s="308" t="s">
        <v>1102</v>
      </c>
      <c r="Z17" s="296" t="s">
        <v>1137</v>
      </c>
      <c r="AA17" s="296" t="s">
        <v>1167</v>
      </c>
      <c r="AB17" s="303" t="s">
        <v>1152</v>
      </c>
      <c r="AD17" s="109" t="s">
        <v>286</v>
      </c>
      <c r="AE17" s="114">
        <v>16</v>
      </c>
      <c r="AF17" s="109" t="s">
        <v>330</v>
      </c>
      <c r="AG17" s="514">
        <v>7</v>
      </c>
      <c r="AH17" s="109" t="s">
        <v>340</v>
      </c>
      <c r="AI17" s="114">
        <v>9</v>
      </c>
    </row>
    <row r="18" spans="1:35">
      <c r="D18" s="110" t="s">
        <v>379</v>
      </c>
      <c r="F18" s="120" t="str">
        <f>IF(調査票!$I10="","",調査票!$I10)</f>
        <v/>
      </c>
      <c r="G18" s="296" t="s">
        <v>853</v>
      </c>
      <c r="I18" s="110" t="s">
        <v>627</v>
      </c>
      <c r="L18" s="120" t="str">
        <f>IF(調査票!$K111="","",VLOOKUP(調査票!$K111,$AF$2:$AG$3,2,FALSE))</f>
        <v/>
      </c>
      <c r="M18" s="296" t="s">
        <v>891</v>
      </c>
      <c r="O18" s="110" t="s">
        <v>436</v>
      </c>
      <c r="P18" s="110">
        <v>1</v>
      </c>
      <c r="R18" s="120" t="str">
        <f>IF(調査票!$C321="","",調査票!$C321)</f>
        <v/>
      </c>
      <c r="S18" s="296" t="s">
        <v>1005</v>
      </c>
      <c r="V18" s="121" t="s">
        <v>588</v>
      </c>
      <c r="W18" s="119" t="str">
        <f>IF(完成工事原価報告書!E24="","",完成工事原価報告書!E24)</f>
        <v/>
      </c>
      <c r="X18" s="308" t="s">
        <v>1103</v>
      </c>
      <c r="Z18" s="296" t="s">
        <v>1138</v>
      </c>
      <c r="AA18" s="296" t="s">
        <v>1168</v>
      </c>
      <c r="AB18" s="303" t="s">
        <v>1153</v>
      </c>
      <c r="AD18" s="109" t="s">
        <v>287</v>
      </c>
      <c r="AE18" s="114">
        <v>17</v>
      </c>
      <c r="AF18" s="109" t="s">
        <v>331</v>
      </c>
      <c r="AG18" s="514">
        <v>8</v>
      </c>
      <c r="AH18" s="109"/>
      <c r="AI18" s="114"/>
    </row>
    <row r="19" spans="1:35">
      <c r="D19" s="110" t="s">
        <v>380</v>
      </c>
      <c r="F19" s="120" t="str">
        <f>IF(調査票!$I11="","",調査票!$I11)</f>
        <v/>
      </c>
      <c r="G19" s="305" t="s">
        <v>1418</v>
      </c>
      <c r="I19" s="110" t="s">
        <v>629</v>
      </c>
      <c r="L19" s="120" t="str">
        <f>IF(調査票!H112="","",調査票!H112)</f>
        <v/>
      </c>
      <c r="M19" s="296" t="s">
        <v>892</v>
      </c>
      <c r="P19" s="110" t="s">
        <v>430</v>
      </c>
      <c r="R19" s="120" t="str">
        <f>IF(調査票!$H321="","",調査票!$H321)</f>
        <v/>
      </c>
      <c r="S19" s="296" t="s">
        <v>1006</v>
      </c>
      <c r="Z19" s="296" t="s">
        <v>1139</v>
      </c>
      <c r="AA19" s="296" t="s">
        <v>1169</v>
      </c>
      <c r="AB19" s="303" t="s">
        <v>1154</v>
      </c>
      <c r="AD19" s="109" t="s">
        <v>288</v>
      </c>
      <c r="AE19" s="114">
        <v>18</v>
      </c>
      <c r="AF19" s="109" t="s">
        <v>332</v>
      </c>
      <c r="AG19" s="514">
        <v>9</v>
      </c>
      <c r="AH19" s="109" t="s">
        <v>346</v>
      </c>
      <c r="AI19" s="114">
        <v>0</v>
      </c>
    </row>
    <row r="20" spans="1:35">
      <c r="A20" s="111" t="s">
        <v>596</v>
      </c>
      <c r="E20" s="115" t="s">
        <v>591</v>
      </c>
      <c r="F20" s="116" t="str">
        <f>IF(COUNTBLANK(F21:F54)=34,"",IF(AND(F21&lt;&gt;"",F25&lt;&gt;"",F26&lt;&gt;"",F27&lt;&gt;"",F28&lt;&gt;"",F29&lt;&gt;"",F31&lt;&gt;"",F34&lt;&gt;"",F35&lt;&gt;"",F36&lt;&gt;"",F37&lt;&gt;"",F38&lt;&gt;""),"OK","NG"))</f>
        <v/>
      </c>
      <c r="G20" s="301" t="s">
        <v>1419</v>
      </c>
      <c r="H20" s="111" t="s">
        <v>160</v>
      </c>
      <c r="M20" s="111"/>
      <c r="O20" s="110" t="s">
        <v>436</v>
      </c>
      <c r="P20" s="110">
        <v>2</v>
      </c>
      <c r="R20" s="120" t="str">
        <f>IF(調査票!$C322="","",調査票!$C322)</f>
        <v/>
      </c>
      <c r="S20" s="296" t="s">
        <v>1007</v>
      </c>
      <c r="AD20" s="109" t="s">
        <v>289</v>
      </c>
      <c r="AE20" s="114">
        <v>19</v>
      </c>
      <c r="AF20" s="109" t="s">
        <v>333</v>
      </c>
      <c r="AG20" s="514">
        <v>10</v>
      </c>
      <c r="AH20" s="109" t="s">
        <v>354</v>
      </c>
      <c r="AI20" s="114">
        <v>1</v>
      </c>
    </row>
    <row r="21" spans="1:35">
      <c r="A21" s="110" t="s">
        <v>382</v>
      </c>
      <c r="D21" s="110" t="s">
        <v>383</v>
      </c>
      <c r="F21" s="120" t="str">
        <f>IF(調査票!E15="","",調査票!E15)</f>
        <v/>
      </c>
      <c r="G21" s="296" t="s">
        <v>854</v>
      </c>
      <c r="H21" s="111" t="s">
        <v>63</v>
      </c>
      <c r="K21" s="115" t="s">
        <v>591</v>
      </c>
      <c r="L21" s="116" t="str">
        <f>IF(調査票!G118="","",調査票!G118)</f>
        <v/>
      </c>
      <c r="M21" s="301" t="s">
        <v>1429</v>
      </c>
      <c r="P21" s="110" t="s">
        <v>430</v>
      </c>
      <c r="R21" s="120" t="str">
        <f>IF(調査票!$H322="","",調査票!$H322)</f>
        <v/>
      </c>
      <c r="S21" s="296" t="s">
        <v>1008</v>
      </c>
      <c r="AD21" s="109" t="s">
        <v>290</v>
      </c>
      <c r="AE21" s="114">
        <v>20</v>
      </c>
      <c r="AF21" s="109" t="s">
        <v>334</v>
      </c>
      <c r="AG21" s="514">
        <v>11</v>
      </c>
      <c r="AH21" s="109" t="s">
        <v>355</v>
      </c>
      <c r="AI21" s="114">
        <v>2</v>
      </c>
    </row>
    <row r="22" spans="1:35">
      <c r="D22" s="110" t="s">
        <v>14</v>
      </c>
      <c r="F22" s="120" t="str">
        <f>IF(調査票!E16="","",調査票!E16)</f>
        <v/>
      </c>
      <c r="G22" s="296" t="s">
        <v>855</v>
      </c>
      <c r="J22" s="110" t="s">
        <v>416</v>
      </c>
      <c r="L22" s="120" t="str">
        <f>IF(調査票!$C118="","",調査票!$C118)</f>
        <v/>
      </c>
      <c r="M22" s="296" t="s">
        <v>894</v>
      </c>
      <c r="N22" s="111" t="s">
        <v>175</v>
      </c>
      <c r="Q22" s="115" t="s">
        <v>591</v>
      </c>
      <c r="R22" s="116" t="str">
        <f>IF(調査票!G323="","",調査票!G323)</f>
        <v/>
      </c>
      <c r="S22" s="301" t="s">
        <v>1438</v>
      </c>
      <c r="AD22" s="109" t="s">
        <v>291</v>
      </c>
      <c r="AE22" s="114">
        <v>21</v>
      </c>
      <c r="AF22" s="109" t="s">
        <v>756</v>
      </c>
      <c r="AG22" s="515">
        <v>12</v>
      </c>
      <c r="AH22" s="109" t="s">
        <v>356</v>
      </c>
      <c r="AI22" s="114">
        <v>3</v>
      </c>
    </row>
    <row r="23" spans="1:35">
      <c r="D23" s="110" t="s">
        <v>15</v>
      </c>
      <c r="F23" s="120" t="str">
        <f>IF(調査票!E17="","",調査票!E17)</f>
        <v/>
      </c>
      <c r="G23" s="296" t="s">
        <v>856</v>
      </c>
      <c r="I23" s="110" t="s">
        <v>407</v>
      </c>
      <c r="J23" s="110" t="s">
        <v>408</v>
      </c>
      <c r="L23" s="120" t="str">
        <f>IF(調査票!$C119="","",調査票!$C119)</f>
        <v/>
      </c>
      <c r="M23" s="296" t="s">
        <v>895</v>
      </c>
      <c r="P23" s="110" t="s">
        <v>416</v>
      </c>
      <c r="R23" s="120" t="str">
        <f>IF(調査票!$C323="","",調査票!$C323)</f>
        <v/>
      </c>
      <c r="S23" s="296" t="s">
        <v>1009</v>
      </c>
      <c r="AD23" s="109" t="s">
        <v>292</v>
      </c>
      <c r="AE23" s="114">
        <v>22</v>
      </c>
      <c r="AH23" s="109" t="s">
        <v>357</v>
      </c>
      <c r="AI23" s="114">
        <v>4</v>
      </c>
    </row>
    <row r="24" spans="1:35">
      <c r="D24" s="110" t="s">
        <v>16</v>
      </c>
      <c r="F24" s="120" t="str">
        <f>IF(調査票!E18="","",調査票!E18)</f>
        <v/>
      </c>
      <c r="G24" s="296" t="s">
        <v>857</v>
      </c>
      <c r="I24" s="110" t="s">
        <v>407</v>
      </c>
      <c r="J24" s="110" t="s">
        <v>409</v>
      </c>
      <c r="L24" s="120" t="str">
        <f>IF(調査票!$C120="","",調査票!$C120)</f>
        <v/>
      </c>
      <c r="M24" s="296" t="s">
        <v>896</v>
      </c>
      <c r="O24" s="110" t="s">
        <v>483</v>
      </c>
      <c r="R24" s="120" t="str">
        <f>IF(調査票!$C324="","",調査票!$C324)</f>
        <v/>
      </c>
      <c r="S24" s="296" t="s">
        <v>1010</v>
      </c>
      <c r="AD24" s="109" t="s">
        <v>293</v>
      </c>
      <c r="AE24" s="114">
        <v>23</v>
      </c>
      <c r="AF24" s="109" t="s">
        <v>335</v>
      </c>
      <c r="AG24" s="514">
        <v>1</v>
      </c>
      <c r="AH24" s="109" t="s">
        <v>358</v>
      </c>
      <c r="AI24" s="114">
        <v>5</v>
      </c>
    </row>
    <row r="25" spans="1:35">
      <c r="A25" s="110" t="s">
        <v>384</v>
      </c>
      <c r="F25" s="120" t="str">
        <f>IF(調査票!E19="","",調査票!E19)</f>
        <v/>
      </c>
      <c r="G25" s="296" t="s">
        <v>858</v>
      </c>
      <c r="I25" s="110" t="s">
        <v>410</v>
      </c>
      <c r="L25" s="120" t="str">
        <f>IF(調査票!$C121="","",調査票!$C121)</f>
        <v/>
      </c>
      <c r="M25" s="296" t="s">
        <v>897</v>
      </c>
      <c r="O25" s="110" t="s">
        <v>436</v>
      </c>
      <c r="P25" s="110">
        <v>1</v>
      </c>
      <c r="R25" s="120" t="str">
        <f>IF(調査票!$C325="","",調査票!$C325)</f>
        <v/>
      </c>
      <c r="S25" s="296" t="s">
        <v>1011</v>
      </c>
      <c r="AD25" s="109" t="s">
        <v>294</v>
      </c>
      <c r="AE25" s="114">
        <v>24</v>
      </c>
      <c r="AF25" s="109" t="s">
        <v>336</v>
      </c>
      <c r="AG25" s="514">
        <v>2</v>
      </c>
      <c r="AH25" s="109" t="s">
        <v>359</v>
      </c>
      <c r="AI25" s="114">
        <v>6</v>
      </c>
    </row>
    <row r="26" spans="1:35">
      <c r="A26" s="110" t="s">
        <v>385</v>
      </c>
      <c r="C26" s="110" t="s">
        <v>386</v>
      </c>
      <c r="F26" s="120" t="str">
        <f>IF(調査票!C20="","",VLOOKUP(調査票!C20,$AD$2:$AE$48,2,FALSE))</f>
        <v/>
      </c>
      <c r="G26" s="305" t="s">
        <v>1420</v>
      </c>
      <c r="I26" s="110" t="s">
        <v>1755</v>
      </c>
      <c r="L26" s="120" t="str">
        <f>IF(調査票!$C122="","",調査票!$C122)</f>
        <v/>
      </c>
      <c r="M26" s="306" t="s">
        <v>1753</v>
      </c>
      <c r="P26" s="110" t="s">
        <v>430</v>
      </c>
      <c r="R26" s="120" t="str">
        <f>IF(調査票!$H325="","",調査票!$H325)</f>
        <v/>
      </c>
      <c r="S26" s="296" t="s">
        <v>1012</v>
      </c>
      <c r="AD26" s="109" t="s">
        <v>295</v>
      </c>
      <c r="AE26" s="114">
        <v>25</v>
      </c>
      <c r="AF26" s="109" t="s">
        <v>337</v>
      </c>
      <c r="AG26" s="514">
        <v>3</v>
      </c>
      <c r="AH26" s="109" t="s">
        <v>360</v>
      </c>
      <c r="AI26" s="114">
        <v>7</v>
      </c>
    </row>
    <row r="27" spans="1:35">
      <c r="C27" s="110" t="s">
        <v>387</v>
      </c>
      <c r="F27" s="120" t="str">
        <f>IF(調査票!K20="","",VLOOKUP(調査票!K20,$AF$2:$AG$3,2,FALSE))</f>
        <v/>
      </c>
      <c r="G27" s="305" t="s">
        <v>1421</v>
      </c>
      <c r="I27" s="110" t="s">
        <v>1756</v>
      </c>
      <c r="L27" s="120" t="str">
        <f>IF(調査票!$C123="","",調査票!$C123)</f>
        <v/>
      </c>
      <c r="M27" s="305" t="s">
        <v>1754</v>
      </c>
      <c r="O27" s="110" t="s">
        <v>436</v>
      </c>
      <c r="P27" s="110">
        <v>2</v>
      </c>
      <c r="R27" s="120" t="str">
        <f>IF(調査票!$C326="","",調査票!$C326)</f>
        <v/>
      </c>
      <c r="S27" s="296" t="s">
        <v>1013</v>
      </c>
      <c r="AD27" s="109" t="s">
        <v>296</v>
      </c>
      <c r="AE27" s="114">
        <v>26</v>
      </c>
      <c r="AF27" s="109" t="s">
        <v>338</v>
      </c>
      <c r="AG27" s="514">
        <v>4</v>
      </c>
      <c r="AH27" s="109" t="s">
        <v>340</v>
      </c>
      <c r="AI27" s="114">
        <v>9</v>
      </c>
    </row>
    <row r="28" spans="1:35">
      <c r="A28" s="110" t="s">
        <v>20</v>
      </c>
      <c r="C28" s="110" t="s">
        <v>270</v>
      </c>
      <c r="F28" s="242" t="str">
        <f>IF(調査票!E21="","",調査票!E21)</f>
        <v/>
      </c>
      <c r="G28" s="305" t="s">
        <v>1422</v>
      </c>
      <c r="I28" s="110" t="s">
        <v>411</v>
      </c>
      <c r="L28" s="120" t="str">
        <f>IF(調査票!$C124="","",調査票!$C124)</f>
        <v/>
      </c>
      <c r="M28" s="296" t="s">
        <v>898</v>
      </c>
      <c r="P28" s="110" t="s">
        <v>430</v>
      </c>
      <c r="R28" s="120" t="str">
        <f>IF(調査票!$H326="","",調査票!$H326)</f>
        <v/>
      </c>
      <c r="S28" s="296" t="s">
        <v>1014</v>
      </c>
      <c r="AD28" s="109" t="s">
        <v>297</v>
      </c>
      <c r="AE28" s="114">
        <v>27</v>
      </c>
      <c r="AF28" s="109" t="s">
        <v>339</v>
      </c>
      <c r="AG28" s="514">
        <v>5</v>
      </c>
      <c r="AH28" s="109"/>
      <c r="AI28" s="109"/>
    </row>
    <row r="29" spans="1:35">
      <c r="C29" s="110" t="s">
        <v>388</v>
      </c>
      <c r="F29" s="242" t="str">
        <f>IF(調査票!I21="","",調査票!I21)</f>
        <v/>
      </c>
      <c r="G29" s="305" t="s">
        <v>1423</v>
      </c>
      <c r="I29" s="110" t="s">
        <v>412</v>
      </c>
      <c r="L29" s="120" t="str">
        <f>IF(調査票!$C125="","",調査票!$C125)</f>
        <v/>
      </c>
      <c r="M29" s="296" t="s">
        <v>899</v>
      </c>
      <c r="N29" s="111" t="s">
        <v>180</v>
      </c>
      <c r="Q29" s="115" t="s">
        <v>591</v>
      </c>
      <c r="R29" s="116" t="str">
        <f>IF(調査票!G327="","",調査票!G327)</f>
        <v/>
      </c>
      <c r="S29" s="301" t="s">
        <v>1439</v>
      </c>
      <c r="T29" s="121" t="str">
        <f>IF(R30="","",IF(R30-ROUND(R30,0)=0,"OK","NG"))</f>
        <v/>
      </c>
      <c r="U29" s="301" t="s">
        <v>1444</v>
      </c>
      <c r="AD29" s="109" t="s">
        <v>298</v>
      </c>
      <c r="AE29" s="114">
        <v>28</v>
      </c>
      <c r="AF29" s="515" t="s">
        <v>1757</v>
      </c>
      <c r="AG29" s="514">
        <v>6</v>
      </c>
      <c r="AH29" s="109" t="s">
        <v>346</v>
      </c>
      <c r="AI29" s="114">
        <v>0</v>
      </c>
    </row>
    <row r="30" spans="1:35">
      <c r="E30" s="110" t="s">
        <v>841</v>
      </c>
      <c r="F30" s="123" t="str">
        <f>IF(F28="","",F29-F28)</f>
        <v/>
      </c>
      <c r="G30" s="305" t="s">
        <v>1424</v>
      </c>
      <c r="I30" s="110" t="s">
        <v>413</v>
      </c>
      <c r="L30" s="120" t="str">
        <f>IF(調査票!$C126="","",調査票!$C126)</f>
        <v/>
      </c>
      <c r="M30" s="296" t="s">
        <v>900</v>
      </c>
      <c r="P30" s="110" t="s">
        <v>416</v>
      </c>
      <c r="R30" s="120" t="str">
        <f>IF(調査票!$C327="","",調査票!$C327)</f>
        <v/>
      </c>
      <c r="S30" s="296" t="s">
        <v>1015</v>
      </c>
      <c r="AD30" s="109" t="s">
        <v>299</v>
      </c>
      <c r="AE30" s="114">
        <v>29</v>
      </c>
      <c r="AF30" s="253"/>
      <c r="AG30" s="515"/>
      <c r="AH30" s="109" t="s">
        <v>365</v>
      </c>
      <c r="AI30" s="114">
        <v>1</v>
      </c>
    </row>
    <row r="31" spans="1:35">
      <c r="A31" s="110" t="s">
        <v>22</v>
      </c>
      <c r="C31" s="110" t="s">
        <v>389</v>
      </c>
      <c r="F31" s="120" t="str">
        <f>IF(調査票!K22="","",VLOOKUP(調査票!K22,$AF$2:$AG$3,2,FALSE))</f>
        <v/>
      </c>
      <c r="G31" s="296" t="s">
        <v>859</v>
      </c>
      <c r="I31" s="110" t="s">
        <v>414</v>
      </c>
      <c r="J31" s="110">
        <v>1</v>
      </c>
      <c r="K31" s="113" t="s">
        <v>1752</v>
      </c>
      <c r="L31" s="120" t="str">
        <f>IF(調査票!$C127="","",調査票!$C127)</f>
        <v/>
      </c>
      <c r="M31" s="296" t="s">
        <v>901</v>
      </c>
      <c r="O31" s="110" t="s">
        <v>484</v>
      </c>
      <c r="R31" s="120" t="str">
        <f>IF(調査票!$C328="","",調査票!$C328)</f>
        <v/>
      </c>
      <c r="S31" s="296" t="s">
        <v>1016</v>
      </c>
      <c r="AD31" s="109" t="s">
        <v>300</v>
      </c>
      <c r="AE31" s="114">
        <v>30</v>
      </c>
      <c r="AF31" s="253" t="s">
        <v>1758</v>
      </c>
      <c r="AG31" s="518">
        <v>3</v>
      </c>
      <c r="AH31" s="109" t="s">
        <v>366</v>
      </c>
      <c r="AI31" s="114">
        <v>2</v>
      </c>
    </row>
    <row r="32" spans="1:35">
      <c r="C32" s="110" t="s">
        <v>390</v>
      </c>
      <c r="F32" s="243" t="str">
        <f>IF(調査票!E23="","",調査票!E23)</f>
        <v/>
      </c>
      <c r="G32" s="305" t="s">
        <v>1425</v>
      </c>
      <c r="I32" s="110" t="s">
        <v>415</v>
      </c>
      <c r="L32" s="120" t="str">
        <f>IF(調査票!$H127="","",調査票!$H127)</f>
        <v/>
      </c>
      <c r="M32" s="296" t="s">
        <v>902</v>
      </c>
      <c r="P32" s="110" t="s">
        <v>389</v>
      </c>
      <c r="R32" s="120" t="str">
        <f>IF(調査票!H328="","",VLOOKUP(調査票!H328,$AF$2:$AG$3,2,FALSE))</f>
        <v/>
      </c>
      <c r="S32" s="305" t="s">
        <v>1440</v>
      </c>
      <c r="AD32" s="109" t="s">
        <v>301</v>
      </c>
      <c r="AE32" s="114">
        <v>31</v>
      </c>
      <c r="AF32" s="253" t="s">
        <v>1199</v>
      </c>
      <c r="AG32" s="518">
        <v>1</v>
      </c>
      <c r="AH32" s="109" t="s">
        <v>367</v>
      </c>
      <c r="AI32" s="114">
        <v>3</v>
      </c>
    </row>
    <row r="33" spans="1:35">
      <c r="C33" s="110" t="s">
        <v>390</v>
      </c>
      <c r="F33" s="243" t="str">
        <f>IF(調査票!I23="","",調査票!I23)</f>
        <v/>
      </c>
      <c r="G33" s="305" t="s">
        <v>1426</v>
      </c>
      <c r="I33" s="110" t="s">
        <v>414</v>
      </c>
      <c r="J33" s="110">
        <v>2</v>
      </c>
      <c r="K33" s="113" t="s">
        <v>1752</v>
      </c>
      <c r="L33" s="120" t="str">
        <f>IF(調査票!$C128="","",調査票!$C128)</f>
        <v/>
      </c>
      <c r="M33" s="296" t="s">
        <v>903</v>
      </c>
      <c r="P33" s="110" t="s">
        <v>491</v>
      </c>
      <c r="R33" s="120" t="str">
        <f>IF(調査票!K328="","",VLOOKUP(調査票!K328,$AH$37:$AI$41,2,FALSE))</f>
        <v/>
      </c>
      <c r="S33" s="305" t="s">
        <v>1441</v>
      </c>
      <c r="AD33" s="109" t="s">
        <v>302</v>
      </c>
      <c r="AE33" s="114">
        <v>32</v>
      </c>
      <c r="AF33" s="253" t="s">
        <v>1200</v>
      </c>
      <c r="AG33" s="518">
        <v>2</v>
      </c>
      <c r="AH33" s="109" t="s">
        <v>368</v>
      </c>
      <c r="AI33" s="114">
        <v>4</v>
      </c>
    </row>
    <row r="34" spans="1:35">
      <c r="A34" s="110" t="s">
        <v>391</v>
      </c>
      <c r="F34" s="120" t="str">
        <f>IF(調査票!G24="","",調査票!G24)</f>
        <v/>
      </c>
      <c r="G34" s="296" t="s">
        <v>860</v>
      </c>
      <c r="I34" s="110" t="s">
        <v>415</v>
      </c>
      <c r="L34" s="120" t="str">
        <f>IF(調査票!$H128="","",調査票!$H128)</f>
        <v/>
      </c>
      <c r="M34" s="296" t="s">
        <v>904</v>
      </c>
      <c r="O34" s="110" t="s">
        <v>485</v>
      </c>
      <c r="R34" s="120" t="str">
        <f>IF(調査票!$C329="","",調査票!$C329)</f>
        <v/>
      </c>
      <c r="S34" s="296" t="s">
        <v>1017</v>
      </c>
      <c r="AD34" s="109" t="s">
        <v>303</v>
      </c>
      <c r="AE34" s="114">
        <v>33</v>
      </c>
      <c r="AF34" s="109"/>
      <c r="AG34" s="514">
        <v>4</v>
      </c>
      <c r="AH34" s="109" t="s">
        <v>340</v>
      </c>
      <c r="AI34" s="114">
        <v>9</v>
      </c>
    </row>
    <row r="35" spans="1:35">
      <c r="A35" s="121" t="s">
        <v>266</v>
      </c>
      <c r="C35" s="121"/>
      <c r="F35" s="120" t="str">
        <f>IF(調査票!G25="","",調査票!G25)</f>
        <v/>
      </c>
      <c r="G35" s="296" t="s">
        <v>861</v>
      </c>
      <c r="I35" s="110" t="s">
        <v>414</v>
      </c>
      <c r="J35" s="110">
        <v>3</v>
      </c>
      <c r="L35" s="120" t="str">
        <f>IF(調査票!$C129="","",調査票!$C129)</f>
        <v/>
      </c>
      <c r="M35" s="296" t="s">
        <v>905</v>
      </c>
      <c r="O35" s="110" t="s">
        <v>486</v>
      </c>
      <c r="R35" s="120" t="str">
        <f>IF(調査票!$C330="","",調査票!$C330)</f>
        <v/>
      </c>
      <c r="S35" s="296" t="s">
        <v>1018</v>
      </c>
      <c r="AD35" s="109" t="s">
        <v>304</v>
      </c>
      <c r="AE35" s="114">
        <v>34</v>
      </c>
      <c r="AF35" s="109"/>
      <c r="AG35" s="514">
        <v>5</v>
      </c>
      <c r="AH35" s="109"/>
      <c r="AI35" s="109"/>
    </row>
    <row r="36" spans="1:35">
      <c r="A36" s="110" t="s">
        <v>392</v>
      </c>
      <c r="C36" s="110" t="s">
        <v>394</v>
      </c>
      <c r="F36" s="120" t="str">
        <f>IF(調査票!G26="","",調査票!G26)</f>
        <v/>
      </c>
      <c r="G36" s="296" t="s">
        <v>862</v>
      </c>
      <c r="I36" s="110" t="s">
        <v>415</v>
      </c>
      <c r="L36" s="120" t="str">
        <f>IF(調査票!$H129="","",調査票!$H129)</f>
        <v/>
      </c>
      <c r="M36" s="296" t="s">
        <v>906</v>
      </c>
      <c r="O36" s="110" t="s">
        <v>487</v>
      </c>
      <c r="R36" s="120" t="str">
        <f>IF(調査票!$C331="","",調査票!$C331)</f>
        <v/>
      </c>
      <c r="S36" s="296" t="s">
        <v>1019</v>
      </c>
      <c r="AD36" s="109" t="s">
        <v>305</v>
      </c>
      <c r="AE36" s="114">
        <v>35</v>
      </c>
      <c r="AF36" s="109"/>
      <c r="AG36" s="515"/>
      <c r="AH36" s="110" t="s">
        <v>484</v>
      </c>
      <c r="AI36" s="114">
        <v>1</v>
      </c>
    </row>
    <row r="37" spans="1:35">
      <c r="C37" s="110" t="s">
        <v>395</v>
      </c>
      <c r="F37" s="120" t="str">
        <f>IF(調査票!G27="","",VLOOKUP(調査票!G27,$AF$5:$AG$6,2,FALSE))</f>
        <v/>
      </c>
      <c r="G37" s="296" t="s">
        <v>863</v>
      </c>
      <c r="H37" s="111" t="s">
        <v>66</v>
      </c>
      <c r="K37" s="115" t="s">
        <v>591</v>
      </c>
      <c r="L37" s="116" t="str">
        <f>IF(調査票!G136="","",調査票!G136)</f>
        <v/>
      </c>
      <c r="M37" s="301" t="s">
        <v>1430</v>
      </c>
      <c r="O37" s="110" t="s">
        <v>488</v>
      </c>
      <c r="R37" s="120" t="str">
        <f>IF(調査票!$C332="","",調査票!$C332)</f>
        <v/>
      </c>
      <c r="S37" s="296" t="s">
        <v>1020</v>
      </c>
      <c r="AD37" s="109" t="s">
        <v>306</v>
      </c>
      <c r="AE37" s="514">
        <v>36</v>
      </c>
      <c r="AF37" s="515" t="s">
        <v>1254</v>
      </c>
      <c r="AG37" s="514">
        <v>0</v>
      </c>
      <c r="AH37" s="110" t="s">
        <v>485</v>
      </c>
      <c r="AI37" s="114">
        <v>2</v>
      </c>
    </row>
    <row r="38" spans="1:35">
      <c r="A38" s="110" t="s">
        <v>396</v>
      </c>
      <c r="C38" s="110" t="s">
        <v>389</v>
      </c>
      <c r="F38" s="120" t="str">
        <f>IF(調査票!K28="","",VLOOKUP(調査票!K28,$AF$2:$AG$3,2,FALSE))</f>
        <v/>
      </c>
      <c r="G38" s="296" t="s">
        <v>864</v>
      </c>
      <c r="J38" s="110" t="s">
        <v>416</v>
      </c>
      <c r="L38" s="120" t="str">
        <f>IF(調査票!$C136="","",調査票!$C136)</f>
        <v/>
      </c>
      <c r="M38" s="296" t="s">
        <v>907</v>
      </c>
      <c r="O38" s="110" t="s">
        <v>489</v>
      </c>
      <c r="R38" s="120" t="str">
        <f>IF(調査票!$C333="","",調査票!$C333)</f>
        <v/>
      </c>
      <c r="S38" s="309" t="s">
        <v>1676</v>
      </c>
      <c r="T38" s="304" t="s">
        <v>1675</v>
      </c>
      <c r="U38" s="110" t="s">
        <v>1674</v>
      </c>
      <c r="AD38" s="109" t="s">
        <v>307</v>
      </c>
      <c r="AE38" s="514">
        <v>37</v>
      </c>
      <c r="AF38" s="515" t="s">
        <v>1192</v>
      </c>
      <c r="AG38" s="514">
        <v>1</v>
      </c>
      <c r="AH38" s="110" t="s">
        <v>486</v>
      </c>
      <c r="AI38" s="114">
        <v>3</v>
      </c>
    </row>
    <row r="39" spans="1:35">
      <c r="C39" s="110" t="s">
        <v>397</v>
      </c>
      <c r="F39" s="120" t="str">
        <f>IF(調査票!G29="","",VLOOKUP(調査票!G29,$AF$8:$AG$9,2,FALSE))</f>
        <v/>
      </c>
      <c r="G39" s="296" t="s">
        <v>865</v>
      </c>
      <c r="I39" s="110" t="s">
        <v>417</v>
      </c>
      <c r="L39" s="120" t="str">
        <f>IF(調査票!$C137="","",調査票!$C137)</f>
        <v/>
      </c>
      <c r="M39" s="296" t="s">
        <v>908</v>
      </c>
      <c r="O39" s="110" t="s">
        <v>490</v>
      </c>
      <c r="R39" s="120" t="str">
        <f>IF(調査票!$C334="","",調査票!$C334)</f>
        <v/>
      </c>
      <c r="S39" s="296" t="s">
        <v>1021</v>
      </c>
      <c r="AD39" s="109" t="s">
        <v>308</v>
      </c>
      <c r="AE39" s="514">
        <v>38</v>
      </c>
      <c r="AF39" s="515" t="s">
        <v>1306</v>
      </c>
      <c r="AG39" s="515">
        <v>2</v>
      </c>
      <c r="AH39" s="110" t="s">
        <v>487</v>
      </c>
      <c r="AI39" s="114">
        <v>4</v>
      </c>
    </row>
    <row r="40" spans="1:35">
      <c r="C40" s="110" t="s">
        <v>393</v>
      </c>
      <c r="F40" s="120" t="str">
        <f>IF(調査票!G30="","",調査票!G30)</f>
        <v/>
      </c>
      <c r="G40" s="296" t="s">
        <v>866</v>
      </c>
      <c r="J40" s="110" t="s">
        <v>418</v>
      </c>
      <c r="L40" s="120" t="str">
        <f>IF(調査票!$H137="","",調査票!$H137)</f>
        <v/>
      </c>
      <c r="M40" s="296" t="s">
        <v>909</v>
      </c>
      <c r="O40" s="110" t="s">
        <v>436</v>
      </c>
      <c r="P40" s="110">
        <v>1</v>
      </c>
      <c r="R40" s="120" t="str">
        <f>IF(調査票!$C335="","",調査票!$C335)</f>
        <v/>
      </c>
      <c r="S40" s="296" t="s">
        <v>1022</v>
      </c>
      <c r="AD40" s="109" t="s">
        <v>309</v>
      </c>
      <c r="AE40" s="114">
        <v>39</v>
      </c>
      <c r="AF40" s="109" t="s">
        <v>346</v>
      </c>
      <c r="AG40" s="514">
        <v>1</v>
      </c>
      <c r="AH40" s="110" t="s">
        <v>488</v>
      </c>
      <c r="AI40" s="114">
        <v>5</v>
      </c>
    </row>
    <row r="41" spans="1:35">
      <c r="C41" s="110" t="s">
        <v>395</v>
      </c>
      <c r="F41" s="120" t="str">
        <f>IF(調査票!G31="","",VLOOKUP(調査票!G31,$AF$5:$AG$6,2,FALSE))</f>
        <v/>
      </c>
      <c r="G41" s="296" t="s">
        <v>867</v>
      </c>
      <c r="J41" s="110" t="s">
        <v>419</v>
      </c>
      <c r="L41" s="120" t="str">
        <f>IF(調査票!$H138="","",調査票!$H138)</f>
        <v/>
      </c>
      <c r="M41" s="296" t="s">
        <v>910</v>
      </c>
      <c r="P41" s="110" t="s">
        <v>430</v>
      </c>
      <c r="R41" s="120" t="str">
        <f>IF(調査票!$H335="","",調査票!$H335)</f>
        <v/>
      </c>
      <c r="S41" s="296" t="s">
        <v>1023</v>
      </c>
      <c r="AD41" s="109" t="s">
        <v>310</v>
      </c>
      <c r="AE41" s="114">
        <v>40</v>
      </c>
      <c r="AF41" s="109" t="s">
        <v>760</v>
      </c>
      <c r="AG41" s="514">
        <v>2</v>
      </c>
      <c r="AH41" s="109" t="s">
        <v>340</v>
      </c>
      <c r="AI41" s="114">
        <v>6</v>
      </c>
    </row>
    <row r="42" spans="1:35">
      <c r="J42" s="110" t="s">
        <v>420</v>
      </c>
      <c r="L42" s="120" t="str">
        <f>IF(調査票!K137="","",VLOOKUP(調査票!K137,$AF$44:$AG$48,2,FALSE))</f>
        <v/>
      </c>
      <c r="M42" s="305" t="s">
        <v>1431</v>
      </c>
      <c r="O42" s="110" t="s">
        <v>436</v>
      </c>
      <c r="P42" s="110">
        <v>2</v>
      </c>
      <c r="R42" s="120" t="str">
        <f>IF(調査票!$C336="","",調査票!$C336)</f>
        <v/>
      </c>
      <c r="S42" s="296" t="s">
        <v>1024</v>
      </c>
      <c r="AD42" s="109" t="s">
        <v>311</v>
      </c>
      <c r="AE42" s="114">
        <v>41</v>
      </c>
      <c r="AF42" s="109" t="s">
        <v>761</v>
      </c>
      <c r="AG42" s="514">
        <v>3</v>
      </c>
      <c r="AH42" s="109"/>
      <c r="AI42" s="109"/>
    </row>
    <row r="43" spans="1:35">
      <c r="I43" s="110" t="s">
        <v>421</v>
      </c>
      <c r="L43" s="120" t="str">
        <f>IF(調査票!$C139="","",調査票!$C139)</f>
        <v/>
      </c>
      <c r="M43" s="296" t="s">
        <v>911</v>
      </c>
      <c r="P43" s="110" t="s">
        <v>430</v>
      </c>
      <c r="R43" s="120" t="str">
        <f>IF(調査票!$H336="","",調査票!$H336)</f>
        <v/>
      </c>
      <c r="S43" s="296" t="s">
        <v>1025</v>
      </c>
      <c r="AD43" s="109" t="s">
        <v>312</v>
      </c>
      <c r="AE43" s="114">
        <v>42</v>
      </c>
      <c r="AF43" s="109"/>
      <c r="AG43" s="515"/>
      <c r="AH43" s="109" t="s">
        <v>506</v>
      </c>
      <c r="AI43" s="114">
        <v>1</v>
      </c>
    </row>
    <row r="44" spans="1:35">
      <c r="J44" s="110" t="s">
        <v>418</v>
      </c>
      <c r="L44" s="120" t="str">
        <f>IF(調査票!$H139="","",調査票!$H139)</f>
        <v/>
      </c>
      <c r="M44" s="296" t="s">
        <v>912</v>
      </c>
      <c r="N44" s="111" t="s">
        <v>191</v>
      </c>
      <c r="Q44" s="122" t="s">
        <v>591</v>
      </c>
      <c r="R44" s="123" t="str">
        <f>IF(R45="","",IF(R45-ROUND(R45,0)=0,"OK","NG"))</f>
        <v/>
      </c>
      <c r="S44" s="302" t="s">
        <v>1442</v>
      </c>
      <c r="U44" s="111" t="s">
        <v>670</v>
      </c>
      <c r="V44" s="295" t="s">
        <v>839</v>
      </c>
      <c r="AD44" s="109" t="s">
        <v>313</v>
      </c>
      <c r="AE44" s="114">
        <v>43</v>
      </c>
      <c r="AF44" s="109" t="s">
        <v>341</v>
      </c>
      <c r="AG44" s="514">
        <v>1</v>
      </c>
      <c r="AH44" s="109" t="s">
        <v>507</v>
      </c>
      <c r="AI44" s="114">
        <v>2</v>
      </c>
    </row>
    <row r="45" spans="1:35">
      <c r="J45" s="110" t="s">
        <v>419</v>
      </c>
      <c r="L45" s="120" t="str">
        <f>IF(調査票!$H140="","",調査票!$H140)</f>
        <v/>
      </c>
      <c r="M45" s="296" t="s">
        <v>913</v>
      </c>
      <c r="P45" s="110" t="s">
        <v>416</v>
      </c>
      <c r="R45" s="120" t="str">
        <f>IF(調査票!$C337="","",調査票!$C337)</f>
        <v/>
      </c>
      <c r="S45" s="296" t="s">
        <v>1026</v>
      </c>
      <c r="U45" s="110" t="s">
        <v>671</v>
      </c>
      <c r="AD45" s="109" t="s">
        <v>314</v>
      </c>
      <c r="AE45" s="114">
        <v>44</v>
      </c>
      <c r="AF45" s="109" t="s">
        <v>345</v>
      </c>
      <c r="AG45" s="514">
        <v>2</v>
      </c>
      <c r="AH45" s="109" t="s">
        <v>508</v>
      </c>
      <c r="AI45" s="114">
        <v>3</v>
      </c>
    </row>
    <row r="46" spans="1:35">
      <c r="J46" s="110" t="s">
        <v>420</v>
      </c>
      <c r="L46" s="120" t="str">
        <f>IF(調査票!K139="","",VLOOKUP(調査票!K139,$AF$44:$AG$48,2,FALSE))</f>
        <v/>
      </c>
      <c r="M46" s="305" t="s">
        <v>1432</v>
      </c>
      <c r="O46" s="110" t="s">
        <v>494</v>
      </c>
      <c r="R46" s="120" t="str">
        <f>IF(調査票!$C338="","",調査票!$C338)</f>
        <v/>
      </c>
      <c r="S46" s="296" t="s">
        <v>1027</v>
      </c>
      <c r="U46" s="120" t="str">
        <f>IF(別表!I30="","",SUM(別表!I30:BE30))</f>
        <v/>
      </c>
      <c r="V46" s="298" t="s">
        <v>1660</v>
      </c>
      <c r="W46" s="111" t="s">
        <v>672</v>
      </c>
      <c r="X46" s="295" t="s">
        <v>839</v>
      </c>
      <c r="Y46" s="111" t="s">
        <v>1170</v>
      </c>
      <c r="Z46" s="295" t="s">
        <v>839</v>
      </c>
      <c r="AC46" s="295" t="s">
        <v>839</v>
      </c>
      <c r="AD46" s="109" t="s">
        <v>315</v>
      </c>
      <c r="AE46" s="114">
        <v>45</v>
      </c>
      <c r="AF46" s="109" t="s">
        <v>343</v>
      </c>
      <c r="AG46" s="514">
        <v>3</v>
      </c>
      <c r="AH46" s="109" t="s">
        <v>509</v>
      </c>
      <c r="AI46" s="114">
        <v>4</v>
      </c>
    </row>
    <row r="47" spans="1:35">
      <c r="I47" s="110" t="s">
        <v>422</v>
      </c>
      <c r="L47" s="120" t="str">
        <f>IF(調査票!$C141="","",調査票!$C141)</f>
        <v/>
      </c>
      <c r="M47" s="296" t="s">
        <v>914</v>
      </c>
      <c r="O47" s="110" t="s">
        <v>495</v>
      </c>
      <c r="R47" s="120" t="str">
        <f>IF(調査票!$C339="","",調査票!$C339)</f>
        <v/>
      </c>
      <c r="S47" s="296" t="s">
        <v>1028</v>
      </c>
      <c r="V47" s="110">
        <v>1</v>
      </c>
      <c r="W47" s="120" t="str">
        <f>IF(SUM(別表!I33:BE33)=0,"",SUM(別表!I33:BE33))</f>
        <v/>
      </c>
      <c r="X47" s="298" t="s">
        <v>1688</v>
      </c>
      <c r="Y47" s="120" t="str">
        <f>IF(OR(W47="",別表!H33=""),"",別表!H33/$W47)</f>
        <v/>
      </c>
      <c r="Z47" s="298" t="s">
        <v>1718</v>
      </c>
      <c r="AA47" s="113" t="s">
        <v>637</v>
      </c>
      <c r="AB47" s="124" t="str">
        <f>IF(SUM(別表!H$33:H$62)=0,"",SUMIF(別表!F$33:F$62,$AA47,別表!H$33:H$62))</f>
        <v/>
      </c>
      <c r="AC47" s="298" t="s">
        <v>1661</v>
      </c>
      <c r="AD47" s="109" t="s">
        <v>316</v>
      </c>
      <c r="AE47" s="114">
        <v>46</v>
      </c>
      <c r="AF47" s="109" t="s">
        <v>344</v>
      </c>
      <c r="AG47" s="514">
        <v>4</v>
      </c>
      <c r="AH47" s="109" t="s">
        <v>510</v>
      </c>
      <c r="AI47" s="114">
        <v>5</v>
      </c>
    </row>
    <row r="48" spans="1:35">
      <c r="J48" s="110" t="s">
        <v>418</v>
      </c>
      <c r="L48" s="120" t="str">
        <f>IF(調査票!$H141="","",調査票!$H141)</f>
        <v/>
      </c>
      <c r="M48" s="296" t="s">
        <v>915</v>
      </c>
      <c r="O48" s="110" t="s">
        <v>498</v>
      </c>
      <c r="R48" s="120" t="str">
        <f>IF(調査票!$C340="","",調査票!$C340)</f>
        <v/>
      </c>
      <c r="S48" s="296" t="s">
        <v>1029</v>
      </c>
      <c r="V48" s="110">
        <v>2</v>
      </c>
      <c r="W48" s="120" t="str">
        <f>IF(SUM(別表!I34:BE34)=0,"",SUM(別表!I34:BE34))</f>
        <v/>
      </c>
      <c r="X48" s="298" t="s">
        <v>1689</v>
      </c>
      <c r="Y48" s="120" t="str">
        <f>IF(OR(W48="",別表!H34=""),"",別表!H34/$W48)</f>
        <v/>
      </c>
      <c r="Z48" s="298" t="s">
        <v>1719</v>
      </c>
      <c r="AA48" s="113" t="s">
        <v>640</v>
      </c>
      <c r="AB48" s="124" t="str">
        <f>IF(SUM(別表!H$33:H$62)=0,"",SUMIF(別表!F$33:F$62,$AA48,別表!H$33:H$62))</f>
        <v/>
      </c>
      <c r="AC48" s="298" t="s">
        <v>1662</v>
      </c>
      <c r="AD48" s="109" t="s">
        <v>317</v>
      </c>
      <c r="AE48" s="114">
        <v>47</v>
      </c>
      <c r="AF48" s="109" t="s">
        <v>342</v>
      </c>
      <c r="AG48" s="514">
        <v>5</v>
      </c>
      <c r="AH48" s="109"/>
      <c r="AI48" s="109"/>
    </row>
    <row r="49" spans="1:35">
      <c r="J49" s="110" t="s">
        <v>419</v>
      </c>
      <c r="L49" s="120" t="str">
        <f>IF(調査票!$H142="","",調査票!$H142)</f>
        <v/>
      </c>
      <c r="M49" s="296" t="s">
        <v>916</v>
      </c>
      <c r="O49" s="110" t="s">
        <v>496</v>
      </c>
      <c r="R49" s="120" t="str">
        <f>IF(調査票!$C341="","",調査票!$C341)</f>
        <v/>
      </c>
      <c r="S49" s="296" t="s">
        <v>1030</v>
      </c>
      <c r="V49" s="110">
        <v>3</v>
      </c>
      <c r="W49" s="120" t="str">
        <f>IF(SUM(別表!I35:BE35)=0,"",SUM(別表!I35:BE35))</f>
        <v/>
      </c>
      <c r="X49" s="298" t="s">
        <v>1690</v>
      </c>
      <c r="Y49" s="120" t="str">
        <f>IF(OR(W49="",別表!H35=""),"",別表!H35/$W49)</f>
        <v/>
      </c>
      <c r="Z49" s="298" t="s">
        <v>1720</v>
      </c>
      <c r="AA49" s="113" t="s">
        <v>642</v>
      </c>
      <c r="AB49" s="124" t="str">
        <f>IF(SUM(別表!H$33:H$62)=0,"",SUMIF(別表!F$33:F$62,$AA49,別表!H$33:H$62))</f>
        <v/>
      </c>
      <c r="AC49" s="298" t="s">
        <v>1663</v>
      </c>
      <c r="AF49" s="109"/>
      <c r="AG49" s="515"/>
      <c r="AH49" s="109"/>
      <c r="AI49" s="109"/>
    </row>
    <row r="50" spans="1:35">
      <c r="A50" s="110" t="s">
        <v>269</v>
      </c>
      <c r="C50" s="294" t="s">
        <v>1227</v>
      </c>
      <c r="D50" s="110" t="s">
        <v>28</v>
      </c>
      <c r="F50" s="120" t="str">
        <f>IF(調査票!E33="","",VLOOKUP(調査票!E33,$AF$11:$AG$22,2,FALSE))</f>
        <v/>
      </c>
      <c r="G50" s="306" t="s">
        <v>1445</v>
      </c>
      <c r="J50" s="110" t="s">
        <v>420</v>
      </c>
      <c r="L50" s="120" t="str">
        <f>IF(調査票!K141="","",VLOOKUP(調査票!K141,$AF$44:$AG$48,2,FALSE))</f>
        <v/>
      </c>
      <c r="M50" s="306" t="s">
        <v>1433</v>
      </c>
      <c r="O50" s="110" t="s">
        <v>497</v>
      </c>
      <c r="R50" s="120" t="str">
        <f>IF(調査票!$C342="","",調査票!$C342)</f>
        <v/>
      </c>
      <c r="S50" s="296" t="s">
        <v>1031</v>
      </c>
      <c r="V50" s="110">
        <v>4</v>
      </c>
      <c r="W50" s="120" t="str">
        <f>IF(SUM(別表!I36:BE36)=0,"",SUM(別表!I36:BE36))</f>
        <v/>
      </c>
      <c r="X50" s="298" t="s">
        <v>1691</v>
      </c>
      <c r="Y50" s="120" t="str">
        <f>IF(OR(W50="",別表!H36=""),"",別表!H36/$W50)</f>
        <v/>
      </c>
      <c r="Z50" s="298" t="s">
        <v>1721</v>
      </c>
      <c r="AA50" s="113" t="s">
        <v>646</v>
      </c>
      <c r="AB50" s="124" t="str">
        <f>IF(SUM(別表!H$33:H$62)=0,"",SUMIF(別表!F$33:F$62,$AA50,別表!H$33:H$62))</f>
        <v/>
      </c>
      <c r="AC50" s="298" t="s">
        <v>1664</v>
      </c>
    </row>
    <row r="51" spans="1:35">
      <c r="C51" s="294" t="s">
        <v>27</v>
      </c>
      <c r="F51" s="120" t="str">
        <f>IF(調査票!G33="","",調査票!G33)</f>
        <v/>
      </c>
      <c r="G51" s="306" t="s">
        <v>1446</v>
      </c>
      <c r="I51" s="110" t="s">
        <v>423</v>
      </c>
      <c r="L51" s="120" t="str">
        <f>IF(調査票!$C143="","",調査票!$C143)</f>
        <v/>
      </c>
      <c r="M51" s="296" t="s">
        <v>917</v>
      </c>
      <c r="N51" s="111" t="s">
        <v>198</v>
      </c>
      <c r="Q51" s="115" t="s">
        <v>591</v>
      </c>
      <c r="R51" s="116" t="str">
        <f>IF(調査票!G343="","",調査票!G343)</f>
        <v/>
      </c>
      <c r="S51" s="301" t="s">
        <v>1443</v>
      </c>
      <c r="V51" s="110">
        <v>5</v>
      </c>
      <c r="W51" s="120" t="str">
        <f>IF(SUM(別表!I37:BE37)=0,"",SUM(別表!I37:BE37))</f>
        <v/>
      </c>
      <c r="X51" s="298" t="s">
        <v>1692</v>
      </c>
      <c r="Y51" s="120" t="str">
        <f>IF(OR(W51="",別表!H37=""),"",別表!H37/$W51)</f>
        <v/>
      </c>
      <c r="Z51" s="298" t="s">
        <v>1722</v>
      </c>
      <c r="AA51" s="113" t="s">
        <v>650</v>
      </c>
      <c r="AB51" s="124" t="str">
        <f>IF(SUM(別表!H$33:H$62)=0,"",SUMIF(別表!F$33:F$62,$AA51,別表!H$33:H$62))</f>
        <v/>
      </c>
      <c r="AC51" s="298" t="s">
        <v>1665</v>
      </c>
    </row>
    <row r="52" spans="1:35">
      <c r="C52" s="294" t="s">
        <v>1228</v>
      </c>
      <c r="F52" s="120" t="str">
        <f>IF(調査票!H33="","",VLOOKUP(調査票!H33,$AF$24:$AG$29,2,FALSE))</f>
        <v/>
      </c>
      <c r="G52" s="306" t="s">
        <v>1447</v>
      </c>
      <c r="J52" s="110" t="s">
        <v>418</v>
      </c>
      <c r="L52" s="120" t="str">
        <f>IF(調査票!$H143="","",調査票!$H143)</f>
        <v/>
      </c>
      <c r="M52" s="296" t="s">
        <v>918</v>
      </c>
      <c r="P52" s="110" t="s">
        <v>416</v>
      </c>
      <c r="R52" s="120" t="str">
        <f>IF(調査票!$C343="","",調査票!$C343)</f>
        <v/>
      </c>
      <c r="S52" s="296" t="s">
        <v>1032</v>
      </c>
      <c r="V52" s="110">
        <v>6</v>
      </c>
      <c r="W52" s="120" t="str">
        <f>IF(SUM(別表!I38:BE38)=0,"",SUM(別表!I38:BE38))</f>
        <v/>
      </c>
      <c r="X52" s="298" t="s">
        <v>1693</v>
      </c>
      <c r="Y52" s="120" t="str">
        <f>IF(OR(W52="",別表!H38=""),"",別表!H38/$W52)</f>
        <v/>
      </c>
      <c r="Z52" s="298" t="s">
        <v>1723</v>
      </c>
    </row>
    <row r="53" spans="1:35">
      <c r="C53" s="294" t="s">
        <v>25</v>
      </c>
      <c r="F53" s="120" t="str">
        <f>IF(調査票!J33="","",調査票!J33)</f>
        <v/>
      </c>
      <c r="G53" s="306" t="s">
        <v>1448</v>
      </c>
      <c r="J53" s="110" t="s">
        <v>419</v>
      </c>
      <c r="L53" s="120" t="str">
        <f>IF(調査票!$H144="","",調査票!$H144)</f>
        <v/>
      </c>
      <c r="M53" s="296" t="s">
        <v>919</v>
      </c>
      <c r="O53" s="110" t="s">
        <v>499</v>
      </c>
      <c r="R53" s="120" t="str">
        <f>IF(調査票!$C344="","",調査票!$C344)</f>
        <v/>
      </c>
      <c r="S53" s="296" t="s">
        <v>1033</v>
      </c>
      <c r="V53" s="110">
        <v>7</v>
      </c>
      <c r="W53" s="120" t="str">
        <f>IF(SUM(別表!I39:BE39)=0,"",SUM(別表!I39:BE39))</f>
        <v/>
      </c>
      <c r="X53" s="298" t="s">
        <v>1694</v>
      </c>
      <c r="Y53" s="120" t="str">
        <f>IF(OR(W53="",別表!H39=""),"",別表!H39/$W53)</f>
        <v/>
      </c>
      <c r="Z53" s="298" t="s">
        <v>1724</v>
      </c>
      <c r="AA53" s="113" t="s">
        <v>496</v>
      </c>
      <c r="AB53" s="124" t="str">
        <f>IF(AB50="","",SUM(AB50:AB51))</f>
        <v/>
      </c>
      <c r="AC53" s="298" t="s">
        <v>1666</v>
      </c>
    </row>
    <row r="54" spans="1:35">
      <c r="C54" s="294" t="s">
        <v>26</v>
      </c>
      <c r="F54" s="120" t="str">
        <f>IF(調査票!K33="","",調査票!K33)</f>
        <v/>
      </c>
      <c r="G54" s="306" t="s">
        <v>1449</v>
      </c>
      <c r="J54" s="110" t="s">
        <v>420</v>
      </c>
      <c r="L54" s="120" t="str">
        <f>IF(調査票!K143="","",VLOOKUP(調査票!K143,$AF$44:$AG$48,2,FALSE))</f>
        <v/>
      </c>
      <c r="M54" s="305" t="s">
        <v>1434</v>
      </c>
      <c r="O54" s="110" t="s">
        <v>500</v>
      </c>
      <c r="R54" s="120" t="str">
        <f>IF(調査票!$C345="","",調査票!$C345)</f>
        <v/>
      </c>
      <c r="S54" s="296" t="s">
        <v>1034</v>
      </c>
      <c r="V54" s="110">
        <v>8</v>
      </c>
      <c r="W54" s="120" t="str">
        <f>IF(SUM(別表!I40:BE40)=0,"",SUM(別表!I40:BE40))</f>
        <v/>
      </c>
      <c r="X54" s="298" t="s">
        <v>1695</v>
      </c>
      <c r="Y54" s="120" t="str">
        <f>IF(OR(W54="",別表!H40=""),"",別表!H40/$W54)</f>
        <v/>
      </c>
      <c r="Z54" s="298" t="s">
        <v>1725</v>
      </c>
    </row>
    <row r="55" spans="1:35">
      <c r="C55" s="294" t="s">
        <v>1227</v>
      </c>
      <c r="D55" s="110" t="s">
        <v>29</v>
      </c>
      <c r="F55" s="120" t="str">
        <f>IF(調査票!E34="","",VLOOKUP(調査票!E34,$AF$11:$AG$22,2,FALSE))</f>
        <v/>
      </c>
      <c r="G55" s="306" t="s">
        <v>1450</v>
      </c>
      <c r="I55" s="110" t="s">
        <v>424</v>
      </c>
      <c r="L55" s="120" t="str">
        <f>IF(調査票!$C145="","",調査票!$C145)</f>
        <v/>
      </c>
      <c r="M55" s="296" t="s">
        <v>920</v>
      </c>
      <c r="O55" s="110" t="s">
        <v>501</v>
      </c>
      <c r="R55" s="120" t="str">
        <f>IF(調査票!$C346="","",調査票!$C346)</f>
        <v/>
      </c>
      <c r="S55" s="296" t="s">
        <v>1035</v>
      </c>
      <c r="V55" s="110">
        <v>9</v>
      </c>
      <c r="W55" s="120" t="str">
        <f>IF(SUM(別表!I41:BE41)=0,"",SUM(別表!I41:BE41))</f>
        <v/>
      </c>
      <c r="X55" s="298" t="s">
        <v>1696</v>
      </c>
      <c r="Y55" s="120" t="str">
        <f>IF(OR(W55="",別表!H41=""),"",別表!H41/$W55)</f>
        <v/>
      </c>
      <c r="Z55" s="298" t="s">
        <v>1726</v>
      </c>
    </row>
    <row r="56" spans="1:35">
      <c r="C56" s="294" t="s">
        <v>27</v>
      </c>
      <c r="F56" s="120" t="str">
        <f>IF(調査票!G34="","",調査票!G34)</f>
        <v/>
      </c>
      <c r="G56" s="306" t="s">
        <v>1451</v>
      </c>
      <c r="J56" s="110" t="s">
        <v>418</v>
      </c>
      <c r="L56" s="120" t="str">
        <f>IF(調査票!$H145="","",調査票!$H145)</f>
        <v/>
      </c>
      <c r="M56" s="296" t="s">
        <v>921</v>
      </c>
      <c r="O56" s="110" t="s">
        <v>502</v>
      </c>
      <c r="R56" s="120" t="str">
        <f>IF(調査票!$C347="","",調査票!$C347)</f>
        <v/>
      </c>
      <c r="S56" s="305" t="s">
        <v>1485</v>
      </c>
      <c r="V56" s="110">
        <v>10</v>
      </c>
      <c r="W56" s="120" t="str">
        <f>IF(SUM(別表!I42:BE42)=0,"",SUM(別表!I42:BE42))</f>
        <v/>
      </c>
      <c r="X56" s="298" t="s">
        <v>1697</v>
      </c>
      <c r="Y56" s="120" t="str">
        <f>IF(OR(W56="",別表!H42=""),"",別表!H42/$W56)</f>
        <v/>
      </c>
      <c r="Z56" s="298" t="s">
        <v>1727</v>
      </c>
      <c r="AD56" s="109"/>
      <c r="AE56" s="114"/>
      <c r="AF56" s="109"/>
      <c r="AG56" s="515"/>
      <c r="AH56" s="109"/>
      <c r="AI56" s="109"/>
    </row>
    <row r="57" spans="1:35">
      <c r="C57" s="294" t="s">
        <v>1228</v>
      </c>
      <c r="F57" s="120" t="str">
        <f>IF(調査票!H34="","",VLOOKUP(調査票!H34,$AF$24:$AG$29,2,FALSE))</f>
        <v/>
      </c>
      <c r="G57" s="306" t="s">
        <v>1452</v>
      </c>
      <c r="J57" s="110" t="s">
        <v>419</v>
      </c>
      <c r="L57" s="120" t="str">
        <f>IF(調査票!$H146="","",調査票!$H146)</f>
        <v/>
      </c>
      <c r="M57" s="296" t="s">
        <v>922</v>
      </c>
      <c r="O57" s="110" t="s">
        <v>436</v>
      </c>
      <c r="P57" s="110">
        <v>1</v>
      </c>
      <c r="R57" s="120" t="str">
        <f>IF(調査票!$C348="","",調査票!$C348)</f>
        <v/>
      </c>
      <c r="S57" s="296" t="s">
        <v>1036</v>
      </c>
      <c r="V57" s="110">
        <v>11</v>
      </c>
      <c r="W57" s="120" t="str">
        <f>IF(SUM(別表!I43:BE43)=0,"",SUM(別表!I43:BE43))</f>
        <v/>
      </c>
      <c r="X57" s="298" t="s">
        <v>1698</v>
      </c>
      <c r="Y57" s="120" t="str">
        <f>IF(OR(W57="",別表!H43=""),"",別表!H43/$W57)</f>
        <v/>
      </c>
      <c r="Z57" s="298" t="s">
        <v>1728</v>
      </c>
      <c r="AH57" s="109"/>
      <c r="AI57" s="109"/>
    </row>
    <row r="58" spans="1:35">
      <c r="C58" s="294" t="s">
        <v>25</v>
      </c>
      <c r="F58" s="120" t="str">
        <f>IF(調査票!J34="","",調査票!J34)</f>
        <v/>
      </c>
      <c r="G58" s="306" t="s">
        <v>1453</v>
      </c>
      <c r="J58" s="110" t="s">
        <v>420</v>
      </c>
      <c r="L58" s="120" t="str">
        <f>IF(調査票!K145="","",VLOOKUP(調査票!K145,$AF$44:$AG$48,2,FALSE))</f>
        <v/>
      </c>
      <c r="M58" s="305" t="s">
        <v>1480</v>
      </c>
      <c r="P58" s="110" t="s">
        <v>430</v>
      </c>
      <c r="R58" s="120" t="str">
        <f>IF(調査票!$H348="","",調査票!$H348)</f>
        <v/>
      </c>
      <c r="S58" s="296" t="s">
        <v>1037</v>
      </c>
      <c r="V58" s="110">
        <v>12</v>
      </c>
      <c r="W58" s="120" t="str">
        <f>IF(SUM(別表!I44:BE44)=0,"",SUM(別表!I44:BE44))</f>
        <v/>
      </c>
      <c r="X58" s="298" t="s">
        <v>1699</v>
      </c>
      <c r="Y58" s="120" t="str">
        <f>IF(OR(W58="",別表!H44=""),"",別表!H44/$W58)</f>
        <v/>
      </c>
      <c r="Z58" s="298" t="s">
        <v>1729</v>
      </c>
    </row>
    <row r="59" spans="1:35">
      <c r="C59" s="294" t="s">
        <v>26</v>
      </c>
      <c r="F59" s="120" t="str">
        <f>IF(調査票!K34="","",調査票!K34)</f>
        <v/>
      </c>
      <c r="G59" s="306" t="s">
        <v>1454</v>
      </c>
      <c r="I59" s="110" t="s">
        <v>425</v>
      </c>
      <c r="L59" s="120" t="str">
        <f>IF(調査票!$C147="","",調査票!$C147)</f>
        <v/>
      </c>
      <c r="M59" s="296" t="s">
        <v>923</v>
      </c>
      <c r="O59" s="110" t="s">
        <v>436</v>
      </c>
      <c r="P59" s="110">
        <v>2</v>
      </c>
      <c r="R59" s="120" t="str">
        <f>IF(調査票!$C349="","",調査票!$C349)</f>
        <v/>
      </c>
      <c r="S59" s="296" t="s">
        <v>1038</v>
      </c>
      <c r="V59" s="110">
        <v>13</v>
      </c>
      <c r="W59" s="120" t="str">
        <f>IF(SUM(別表!I45:BE45)=0,"",SUM(別表!I45:BE45))</f>
        <v/>
      </c>
      <c r="X59" s="298" t="s">
        <v>1700</v>
      </c>
      <c r="Y59" s="120" t="str">
        <f>IF(OR(W59="",別表!H45=""),"",別表!H45/$W59)</f>
        <v/>
      </c>
      <c r="Z59" s="298" t="s">
        <v>1730</v>
      </c>
    </row>
    <row r="60" spans="1:35">
      <c r="C60" s="294" t="s">
        <v>1227</v>
      </c>
      <c r="D60" s="110" t="s">
        <v>30</v>
      </c>
      <c r="F60" s="120" t="str">
        <f>IF(調査票!E35="","",VLOOKUP(調査票!E35,$AF$11:$AG$22,2,FALSE))</f>
        <v/>
      </c>
      <c r="G60" s="306" t="s">
        <v>1455</v>
      </c>
      <c r="J60" s="110" t="s">
        <v>77</v>
      </c>
      <c r="L60" s="120" t="str">
        <f>IF(調査票!$H147="","",調査票!$H147)</f>
        <v/>
      </c>
      <c r="M60" s="296" t="s">
        <v>924</v>
      </c>
      <c r="P60" s="110" t="s">
        <v>430</v>
      </c>
      <c r="R60" s="120" t="str">
        <f>IF(調査票!$H349="","",調査票!$H349)</f>
        <v/>
      </c>
      <c r="S60" s="296" t="s">
        <v>1039</v>
      </c>
      <c r="V60" s="110">
        <v>14</v>
      </c>
      <c r="W60" s="120" t="str">
        <f>IF(SUM(別表!I46:BE46)=0,"",SUM(別表!I46:BE46))</f>
        <v/>
      </c>
      <c r="X60" s="298" t="s">
        <v>1701</v>
      </c>
      <c r="Y60" s="120" t="str">
        <f>IF(OR(W60="",別表!H46=""),"",別表!H46/$W60)</f>
        <v/>
      </c>
      <c r="Z60" s="298" t="s">
        <v>1731</v>
      </c>
    </row>
    <row r="61" spans="1:35">
      <c r="C61" s="294" t="s">
        <v>27</v>
      </c>
      <c r="F61" s="120" t="str">
        <f>IF(調査票!G35="","",調査票!G35)</f>
        <v/>
      </c>
      <c r="G61" s="306" t="s">
        <v>1456</v>
      </c>
      <c r="J61" s="110" t="s">
        <v>419</v>
      </c>
      <c r="L61" s="120" t="str">
        <f>IF(調査票!$H148="","",調査票!$H148)</f>
        <v/>
      </c>
      <c r="M61" s="296" t="s">
        <v>925</v>
      </c>
      <c r="N61" s="111" t="s">
        <v>503</v>
      </c>
      <c r="Q61" s="115" t="s">
        <v>591</v>
      </c>
      <c r="R61" s="116" t="str">
        <f>IF(調査票!G356="","",調査票!G356)</f>
        <v/>
      </c>
      <c r="S61" s="301" t="s">
        <v>1486</v>
      </c>
      <c r="V61" s="110">
        <v>15</v>
      </c>
      <c r="W61" s="120" t="str">
        <f>IF(SUM(別表!I47:BE47)=0,"",SUM(別表!I47:BE47))</f>
        <v/>
      </c>
      <c r="X61" s="298" t="s">
        <v>1702</v>
      </c>
      <c r="Y61" s="120" t="str">
        <f>IF(OR(W61="",別表!H47=""),"",別表!H47/$W61)</f>
        <v/>
      </c>
      <c r="Z61" s="298" t="s">
        <v>1732</v>
      </c>
    </row>
    <row r="62" spans="1:35">
      <c r="C62" s="294" t="s">
        <v>1228</v>
      </c>
      <c r="F62" s="120" t="str">
        <f>IF(調査票!H35="","",VLOOKUP(調査票!H35,$AF$24:$AG$29,2,FALSE))</f>
        <v/>
      </c>
      <c r="G62" s="306" t="s">
        <v>1457</v>
      </c>
      <c r="J62" s="110" t="s">
        <v>420</v>
      </c>
      <c r="L62" s="120" t="str">
        <f>IF(調査票!K147="","",VLOOKUP(調査票!K147,$AF$44:$AG$48,2,FALSE))</f>
        <v/>
      </c>
      <c r="M62" s="305" t="s">
        <v>1481</v>
      </c>
      <c r="P62" s="110" t="s">
        <v>416</v>
      </c>
      <c r="R62" s="120" t="str">
        <f>IF(調査票!$C356="","",調査票!$C356)</f>
        <v/>
      </c>
      <c r="S62" s="296" t="s">
        <v>1040</v>
      </c>
      <c r="V62" s="110">
        <v>16</v>
      </c>
      <c r="W62" s="120" t="str">
        <f>IF(SUM(別表!I48:BE48)=0,"",SUM(別表!I48:BE48))</f>
        <v/>
      </c>
      <c r="X62" s="298" t="s">
        <v>1703</v>
      </c>
      <c r="Y62" s="120" t="str">
        <f>IF(OR(W62="",別表!H48=""),"",別表!H48/$W62)</f>
        <v/>
      </c>
      <c r="Z62" s="298" t="s">
        <v>1733</v>
      </c>
    </row>
    <row r="63" spans="1:35">
      <c r="C63" s="294" t="s">
        <v>25</v>
      </c>
      <c r="F63" s="120" t="str">
        <f>IF(調査票!J35="","",調査票!J35)</f>
        <v/>
      </c>
      <c r="G63" s="306" t="s">
        <v>1458</v>
      </c>
      <c r="I63" s="110" t="s">
        <v>426</v>
      </c>
      <c r="L63" s="120" t="str">
        <f>IF(調査票!$C149="","",調査票!$C149)</f>
        <v/>
      </c>
      <c r="M63" s="296" t="s">
        <v>926</v>
      </c>
      <c r="O63" s="110" t="s">
        <v>504</v>
      </c>
      <c r="R63" s="120" t="str">
        <f>IF(調査票!$C357="","",調査票!$C357)</f>
        <v/>
      </c>
      <c r="S63" s="296" t="s">
        <v>1041</v>
      </c>
      <c r="V63" s="110">
        <v>17</v>
      </c>
      <c r="W63" s="120" t="str">
        <f>IF(SUM(別表!I49:BE49)=0,"",SUM(別表!I49:BE49))</f>
        <v/>
      </c>
      <c r="X63" s="298" t="s">
        <v>1704</v>
      </c>
      <c r="Y63" s="120" t="str">
        <f>IF(OR(W63="",別表!H49=""),"",別表!H49/$W63)</f>
        <v/>
      </c>
      <c r="Z63" s="298" t="s">
        <v>1734</v>
      </c>
    </row>
    <row r="64" spans="1:35">
      <c r="C64" s="294" t="s">
        <v>26</v>
      </c>
      <c r="F64" s="120" t="str">
        <f>IF(調査票!K35="","",調査票!K35)</f>
        <v/>
      </c>
      <c r="G64" s="306" t="s">
        <v>1459</v>
      </c>
      <c r="J64" s="110" t="s">
        <v>77</v>
      </c>
      <c r="L64" s="120" t="str">
        <f>IF(調査票!$H149="","",調査票!$H149)</f>
        <v/>
      </c>
      <c r="M64" s="296" t="s">
        <v>927</v>
      </c>
      <c r="O64" s="110" t="s">
        <v>505</v>
      </c>
      <c r="R64" s="120" t="str">
        <f>IF(調査票!$C358="","",調査票!$C358)</f>
        <v/>
      </c>
      <c r="S64" s="296" t="s">
        <v>1042</v>
      </c>
      <c r="V64" s="110">
        <v>18</v>
      </c>
      <c r="W64" s="120" t="str">
        <f>IF(SUM(別表!I50:BE50)=0,"",SUM(別表!I50:BE50))</f>
        <v/>
      </c>
      <c r="X64" s="298" t="s">
        <v>1705</v>
      </c>
      <c r="Y64" s="120" t="str">
        <f>IF(OR(W64="",別表!H50=""),"",別表!H50/$W64)</f>
        <v/>
      </c>
      <c r="Z64" s="298" t="s">
        <v>1735</v>
      </c>
    </row>
    <row r="65" spans="3:26">
      <c r="C65" s="294" t="s">
        <v>1227</v>
      </c>
      <c r="D65" s="110" t="s">
        <v>31</v>
      </c>
      <c r="F65" s="120" t="str">
        <f>IF(調査票!E36="","",VLOOKUP(調査票!E36,$AF$11:$AG$22,2,FALSE))</f>
        <v/>
      </c>
      <c r="G65" s="306" t="s">
        <v>1460</v>
      </c>
      <c r="J65" s="110" t="s">
        <v>419</v>
      </c>
      <c r="L65" s="120" t="str">
        <f>IF(調査票!$H150="","",調査票!$H150)</f>
        <v/>
      </c>
      <c r="M65" s="296" t="s">
        <v>928</v>
      </c>
      <c r="N65" s="111" t="s">
        <v>212</v>
      </c>
      <c r="Q65" s="115" t="s">
        <v>591</v>
      </c>
      <c r="R65" s="116" t="str">
        <f>IF(調査票!G359="","",調査票!G359)</f>
        <v/>
      </c>
      <c r="S65" s="301" t="s">
        <v>1487</v>
      </c>
      <c r="V65" s="110">
        <v>19</v>
      </c>
      <c r="W65" s="120" t="str">
        <f>IF(SUM(別表!I51:BE51)=0,"",SUM(別表!I51:BE51))</f>
        <v/>
      </c>
      <c r="X65" s="298" t="s">
        <v>1706</v>
      </c>
      <c r="Y65" s="120" t="str">
        <f>IF(OR(W65="",別表!H51=""),"",別表!H51/$W65)</f>
        <v/>
      </c>
      <c r="Z65" s="298" t="s">
        <v>1736</v>
      </c>
    </row>
    <row r="66" spans="3:26">
      <c r="C66" s="294" t="s">
        <v>27</v>
      </c>
      <c r="F66" s="120" t="str">
        <f>IF(調査票!G36="","",調査票!G36)</f>
        <v/>
      </c>
      <c r="G66" s="306" t="s">
        <v>1461</v>
      </c>
      <c r="J66" s="110" t="s">
        <v>420</v>
      </c>
      <c r="L66" s="120" t="str">
        <f>IF(調査票!K149="","",VLOOKUP(調査票!K149,$AF$44:$AG$48,2,FALSE))</f>
        <v/>
      </c>
      <c r="M66" s="305" t="s">
        <v>1482</v>
      </c>
      <c r="P66" s="110" t="s">
        <v>416</v>
      </c>
      <c r="R66" s="120" t="str">
        <f>IF(調査票!$C359="","",調査票!$C359)</f>
        <v/>
      </c>
      <c r="S66" s="296" t="s">
        <v>1043</v>
      </c>
      <c r="V66" s="110">
        <v>20</v>
      </c>
      <c r="W66" s="120" t="str">
        <f>IF(SUM(別表!I52:BE52)=0,"",SUM(別表!I52:BE52))</f>
        <v/>
      </c>
      <c r="X66" s="298" t="s">
        <v>1707</v>
      </c>
      <c r="Y66" s="120" t="str">
        <f>IF(OR(W66="",別表!H52=""),"",別表!H52/$W66)</f>
        <v/>
      </c>
      <c r="Z66" s="298" t="s">
        <v>1737</v>
      </c>
    </row>
    <row r="67" spans="3:26">
      <c r="C67" s="294" t="s">
        <v>1228</v>
      </c>
      <c r="F67" s="120" t="str">
        <f>IF(調査票!H36="","",VLOOKUP(調査票!H36,$AF$24:$AG$29,2,FALSE))</f>
        <v/>
      </c>
      <c r="G67" s="306" t="s">
        <v>1462</v>
      </c>
      <c r="I67" s="110" t="s">
        <v>427</v>
      </c>
      <c r="L67" s="120" t="str">
        <f>IF(調査票!$C151="","",調査票!$C151)</f>
        <v/>
      </c>
      <c r="M67" s="296" t="s">
        <v>929</v>
      </c>
      <c r="O67" s="109" t="s">
        <v>506</v>
      </c>
      <c r="R67" s="120" t="str">
        <f>IF(調査票!$C360="","",調査票!$C360)</f>
        <v/>
      </c>
      <c r="S67" s="296" t="s">
        <v>1044</v>
      </c>
      <c r="V67" s="110">
        <v>21</v>
      </c>
      <c r="W67" s="120" t="str">
        <f>IF(SUM(別表!I53:BE53)=0,"",SUM(別表!I53:BE53))</f>
        <v/>
      </c>
      <c r="X67" s="298" t="s">
        <v>1708</v>
      </c>
      <c r="Y67" s="120" t="str">
        <f>IF(OR(W67="",別表!H53=""),"",別表!H53/$W67)</f>
        <v/>
      </c>
      <c r="Z67" s="298" t="s">
        <v>1738</v>
      </c>
    </row>
    <row r="68" spans="3:26">
      <c r="C68" s="294" t="s">
        <v>25</v>
      </c>
      <c r="F68" s="120" t="str">
        <f>IF(調査票!J36="","",調査票!J36)</f>
        <v/>
      </c>
      <c r="G68" s="306" t="s">
        <v>1463</v>
      </c>
      <c r="J68" s="110" t="s">
        <v>77</v>
      </c>
      <c r="L68" s="120" t="str">
        <f>IF(調査票!$H151="","",調査票!$H151)</f>
        <v/>
      </c>
      <c r="M68" s="296" t="s">
        <v>930</v>
      </c>
      <c r="O68" s="109"/>
      <c r="P68" s="110" t="s">
        <v>511</v>
      </c>
      <c r="R68" s="120" t="str">
        <f>IF(調査票!$K360="","",VLOOKUP(調査票!K360,$AH$43:$AI$47,2,FALSE))</f>
        <v/>
      </c>
      <c r="S68" s="305" t="s">
        <v>1488</v>
      </c>
      <c r="V68" s="110">
        <v>22</v>
      </c>
      <c r="W68" s="120" t="str">
        <f>IF(SUM(別表!I54:BE54)=0,"",SUM(別表!I54:BE54))</f>
        <v/>
      </c>
      <c r="X68" s="298" t="s">
        <v>1709</v>
      </c>
      <c r="Y68" s="120" t="str">
        <f>IF(OR(W68="",別表!H54=""),"",別表!H54/$W68)</f>
        <v/>
      </c>
      <c r="Z68" s="298" t="s">
        <v>1739</v>
      </c>
    </row>
    <row r="69" spans="3:26">
      <c r="C69" s="294" t="s">
        <v>26</v>
      </c>
      <c r="F69" s="120" t="str">
        <f>IF(調査票!K36="","",調査票!K36)</f>
        <v/>
      </c>
      <c r="G69" s="306" t="s">
        <v>1464</v>
      </c>
      <c r="J69" s="110" t="s">
        <v>419</v>
      </c>
      <c r="L69" s="120" t="str">
        <f>IF(調査票!$H152="","",調査票!$H152)</f>
        <v/>
      </c>
      <c r="M69" s="296" t="s">
        <v>931</v>
      </c>
      <c r="O69" s="109" t="s">
        <v>507</v>
      </c>
      <c r="R69" s="120" t="str">
        <f>IF(調査票!$C361="","",調査票!$C361)</f>
        <v/>
      </c>
      <c r="S69" s="296" t="s">
        <v>1045</v>
      </c>
      <c r="V69" s="110">
        <v>23</v>
      </c>
      <c r="W69" s="120" t="str">
        <f>IF(SUM(別表!I55:BE55)=0,"",SUM(別表!I55:BE55))</f>
        <v/>
      </c>
      <c r="X69" s="298" t="s">
        <v>1710</v>
      </c>
      <c r="Y69" s="120" t="str">
        <f>IF(OR(W69="",別表!H55=""),"",別表!H55/$W69)</f>
        <v/>
      </c>
      <c r="Z69" s="298" t="s">
        <v>1740</v>
      </c>
    </row>
    <row r="70" spans="3:26">
      <c r="C70" s="294" t="s">
        <v>1227</v>
      </c>
      <c r="D70" s="110" t="s">
        <v>32</v>
      </c>
      <c r="F70" s="120" t="str">
        <f>IF(調査票!E37="","",VLOOKUP(調査票!E37,$AF$11:$AG$22,2,FALSE))</f>
        <v/>
      </c>
      <c r="G70" s="306" t="s">
        <v>1465</v>
      </c>
      <c r="J70" s="110" t="s">
        <v>420</v>
      </c>
      <c r="L70" s="120" t="str">
        <f>IF(調査票!K151="","",VLOOKUP(調査票!K151,$AF$44:$AG$48,2,FALSE))</f>
        <v/>
      </c>
      <c r="M70" s="305" t="s">
        <v>1483</v>
      </c>
      <c r="O70" s="109" t="s">
        <v>508</v>
      </c>
      <c r="R70" s="120" t="str">
        <f>IF(調査票!$C362="","",調査票!$C362)</f>
        <v/>
      </c>
      <c r="S70" s="296" t="s">
        <v>1046</v>
      </c>
      <c r="V70" s="110">
        <v>24</v>
      </c>
      <c r="W70" s="120" t="str">
        <f>IF(SUM(別表!I56:BE56)=0,"",SUM(別表!I56:BE56))</f>
        <v/>
      </c>
      <c r="X70" s="298" t="s">
        <v>1711</v>
      </c>
      <c r="Y70" s="120" t="str">
        <f>IF(OR(W70="",別表!H56=""),"",別表!H56/$W70)</f>
        <v/>
      </c>
      <c r="Z70" s="298" t="s">
        <v>1741</v>
      </c>
    </row>
    <row r="71" spans="3:26">
      <c r="C71" s="294" t="s">
        <v>27</v>
      </c>
      <c r="F71" s="120" t="str">
        <f>IF(調査票!G37="","",調査票!G37)</f>
        <v/>
      </c>
      <c r="G71" s="306" t="s">
        <v>1466</v>
      </c>
      <c r="I71" s="110" t="s">
        <v>428</v>
      </c>
      <c r="L71" s="120" t="str">
        <f>IF(調査票!$C153="","",調査票!$C153)</f>
        <v/>
      </c>
      <c r="M71" s="296" t="s">
        <v>932</v>
      </c>
      <c r="O71" s="109" t="s">
        <v>509</v>
      </c>
      <c r="R71" s="120" t="str">
        <f>IF(調査票!$C363="","",調査票!$C363)</f>
        <v/>
      </c>
      <c r="S71" s="296" t="s">
        <v>1047</v>
      </c>
      <c r="V71" s="110">
        <v>25</v>
      </c>
      <c r="W71" s="120" t="str">
        <f>IF(SUM(別表!I57:BE57)=0,"",SUM(別表!I57:BE57))</f>
        <v/>
      </c>
      <c r="X71" s="298" t="s">
        <v>1712</v>
      </c>
      <c r="Y71" s="120" t="str">
        <f>IF(OR(W71="",別表!H57=""),"",別表!H57/$W71)</f>
        <v/>
      </c>
      <c r="Z71" s="298" t="s">
        <v>1742</v>
      </c>
    </row>
    <row r="72" spans="3:26">
      <c r="C72" s="294" t="s">
        <v>1228</v>
      </c>
      <c r="F72" s="120" t="str">
        <f>IF(調査票!H37="","",VLOOKUP(調査票!H37,$AF$24:$AG$29,2,FALSE))</f>
        <v/>
      </c>
      <c r="G72" s="306" t="s">
        <v>1467</v>
      </c>
      <c r="J72" s="110" t="s">
        <v>419</v>
      </c>
      <c r="L72" s="120" t="str">
        <f>IF(調査票!$K153="","",調査票!$K153)</f>
        <v/>
      </c>
      <c r="M72" s="305" t="s">
        <v>1484</v>
      </c>
      <c r="O72" s="109" t="s">
        <v>510</v>
      </c>
      <c r="R72" s="120" t="str">
        <f>IF(調査票!$C364="","",調査票!$C364)</f>
        <v/>
      </c>
      <c r="S72" s="296" t="s">
        <v>1048</v>
      </c>
      <c r="V72" s="110">
        <v>26</v>
      </c>
      <c r="W72" s="120" t="str">
        <f>IF(SUM(別表!I58:BE58)=0,"",SUM(別表!I58:BE58))</f>
        <v/>
      </c>
      <c r="X72" s="298" t="s">
        <v>1713</v>
      </c>
      <c r="Y72" s="120" t="str">
        <f>IF(OR(W72="",別表!H58=""),"",別表!H58/$W72)</f>
        <v/>
      </c>
      <c r="Z72" s="298" t="s">
        <v>1743</v>
      </c>
    </row>
    <row r="73" spans="3:26">
      <c r="C73" s="294" t="s">
        <v>25</v>
      </c>
      <c r="F73" s="120" t="str">
        <f>IF(調査票!J37="","",調査票!J37)</f>
        <v/>
      </c>
      <c r="G73" s="306" t="s">
        <v>1468</v>
      </c>
      <c r="I73" s="110" t="s">
        <v>429</v>
      </c>
      <c r="J73" s="110">
        <v>1</v>
      </c>
      <c r="L73" s="120" t="str">
        <f>IF(調査票!$C154="","",調査票!$C154)</f>
        <v/>
      </c>
      <c r="M73" s="296" t="s">
        <v>933</v>
      </c>
      <c r="O73" s="110" t="s">
        <v>436</v>
      </c>
      <c r="P73" s="110">
        <v>1</v>
      </c>
      <c r="R73" s="120" t="str">
        <f>IF(調査票!$C365="","",調査票!$C365)</f>
        <v/>
      </c>
      <c r="S73" s="296" t="s">
        <v>1049</v>
      </c>
      <c r="V73" s="110">
        <v>27</v>
      </c>
      <c r="W73" s="120" t="str">
        <f>IF(SUM(別表!I59:BE59)=0,"",SUM(別表!I59:BE59))</f>
        <v/>
      </c>
      <c r="X73" s="298" t="s">
        <v>1714</v>
      </c>
      <c r="Y73" s="120" t="str">
        <f>IF(OR(W73="",別表!H59=""),"",別表!H59/$W73)</f>
        <v/>
      </c>
      <c r="Z73" s="298" t="s">
        <v>1744</v>
      </c>
    </row>
    <row r="74" spans="3:26">
      <c r="C74" s="294" t="s">
        <v>26</v>
      </c>
      <c r="F74" s="120" t="str">
        <f>IF(調査票!K37="","",調査票!K37)</f>
        <v/>
      </c>
      <c r="G74" s="306" t="s">
        <v>1469</v>
      </c>
      <c r="J74" s="110" t="s">
        <v>430</v>
      </c>
      <c r="L74" s="120" t="str">
        <f>IF(調査票!$H154="","",調査票!$H154)</f>
        <v/>
      </c>
      <c r="M74" s="296" t="s">
        <v>934</v>
      </c>
      <c r="P74" s="110" t="s">
        <v>430</v>
      </c>
      <c r="R74" s="120" t="str">
        <f>IF(調査票!$H365="","",調査票!$H365)</f>
        <v/>
      </c>
      <c r="S74" s="296" t="s">
        <v>1050</v>
      </c>
      <c r="V74" s="110">
        <v>28</v>
      </c>
      <c r="W74" s="120" t="str">
        <f>IF(SUM(別表!I60:BE60)=0,"",SUM(別表!I60:BE60))</f>
        <v/>
      </c>
      <c r="X74" s="298" t="s">
        <v>1715</v>
      </c>
      <c r="Y74" s="120" t="str">
        <f>IF(OR(W74="",別表!H60=""),"",別表!H60/$W74)</f>
        <v/>
      </c>
      <c r="Z74" s="298" t="s">
        <v>1745</v>
      </c>
    </row>
    <row r="75" spans="3:26">
      <c r="C75" s="294" t="s">
        <v>1227</v>
      </c>
      <c r="D75" s="110" t="s">
        <v>33</v>
      </c>
      <c r="F75" s="120" t="str">
        <f>IF(調査票!E38="","",VLOOKUP(調査票!E38,$AF$11:$AG$22,2,FALSE))</f>
        <v/>
      </c>
      <c r="G75" s="306" t="s">
        <v>1470</v>
      </c>
      <c r="I75" s="110" t="s">
        <v>429</v>
      </c>
      <c r="J75" s="110">
        <v>2</v>
      </c>
      <c r="L75" s="120" t="str">
        <f>IF(調査票!$C155="","",調査票!$C155)</f>
        <v/>
      </c>
      <c r="M75" s="296" t="s">
        <v>935</v>
      </c>
      <c r="O75" s="110" t="s">
        <v>436</v>
      </c>
      <c r="P75" s="110">
        <v>2</v>
      </c>
      <c r="R75" s="120" t="str">
        <f>IF(調査票!$C366="","",調査票!$C366)</f>
        <v/>
      </c>
      <c r="S75" s="296" t="s">
        <v>1051</v>
      </c>
      <c r="V75" s="110">
        <v>29</v>
      </c>
      <c r="W75" s="120" t="str">
        <f>IF(SUM(別表!I61:BE61)=0,"",SUM(別表!I61:BE61))</f>
        <v/>
      </c>
      <c r="X75" s="298" t="s">
        <v>1716</v>
      </c>
      <c r="Y75" s="120" t="str">
        <f>IF(OR(W75="",別表!H61=""),"",別表!H61/$W75)</f>
        <v/>
      </c>
      <c r="Z75" s="298" t="s">
        <v>1746</v>
      </c>
    </row>
    <row r="76" spans="3:26">
      <c r="C76" s="294" t="s">
        <v>27</v>
      </c>
      <c r="F76" s="120" t="str">
        <f>IF(調査票!G38="","",調査票!G38)</f>
        <v/>
      </c>
      <c r="G76" s="306" t="s">
        <v>1471</v>
      </c>
      <c r="J76" s="110" t="s">
        <v>430</v>
      </c>
      <c r="L76" s="120" t="str">
        <f>IF(調査票!$H155="","",調査票!$H155)</f>
        <v/>
      </c>
      <c r="M76" s="296" t="s">
        <v>936</v>
      </c>
      <c r="P76" s="110" t="s">
        <v>430</v>
      </c>
      <c r="R76" s="120" t="str">
        <f>IF(調査票!$H366="","",調査票!$H366)</f>
        <v/>
      </c>
      <c r="S76" s="296" t="s">
        <v>1052</v>
      </c>
      <c r="V76" s="110">
        <v>30</v>
      </c>
      <c r="W76" s="120" t="str">
        <f>IF(SUM(別表!I62:BE62)=0,"",SUM(別表!I62:BE62))</f>
        <v/>
      </c>
      <c r="X76" s="298" t="s">
        <v>1717</v>
      </c>
      <c r="Y76" s="120" t="str">
        <f>IF(OR(W76="",別表!H62=""),"",別表!H62/$W76)</f>
        <v/>
      </c>
      <c r="Z76" s="298" t="s">
        <v>1747</v>
      </c>
    </row>
    <row r="77" spans="3:26">
      <c r="C77" s="294" t="s">
        <v>1228</v>
      </c>
      <c r="F77" s="120" t="str">
        <f>IF(調査票!H38="","",VLOOKUP(調査票!H38,$AF$24:$AG$29,2,FALSE))</f>
        <v/>
      </c>
      <c r="G77" s="306" t="s">
        <v>1472</v>
      </c>
      <c r="I77" s="110" t="s">
        <v>429</v>
      </c>
      <c r="J77" s="110">
        <v>3</v>
      </c>
      <c r="L77" s="120" t="str">
        <f>IF(調査票!$C156="","",調査票!$C156)</f>
        <v/>
      </c>
      <c r="M77" s="296" t="s">
        <v>937</v>
      </c>
      <c r="N77" s="111" t="s">
        <v>227</v>
      </c>
      <c r="Q77" s="115" t="s">
        <v>591</v>
      </c>
      <c r="R77" s="116" t="str">
        <f>IF(調査票!G367="","",調査票!G367)</f>
        <v/>
      </c>
      <c r="S77" s="301" t="s">
        <v>1489</v>
      </c>
      <c r="V77" s="122" t="s">
        <v>764</v>
      </c>
      <c r="Y77" s="123" t="str">
        <f>IF(別表!H63="","",別表!H63)</f>
        <v/>
      </c>
      <c r="Z77" s="301" t="s">
        <v>1659</v>
      </c>
    </row>
    <row r="78" spans="3:26">
      <c r="C78" s="294" t="s">
        <v>25</v>
      </c>
      <c r="F78" s="120" t="str">
        <f>IF(調査票!J38="","",調査票!J38)</f>
        <v/>
      </c>
      <c r="G78" s="306" t="s">
        <v>1473</v>
      </c>
      <c r="J78" s="110" t="s">
        <v>430</v>
      </c>
      <c r="L78" s="120" t="str">
        <f>IF(調査票!$H156="","",調査票!$H156)</f>
        <v/>
      </c>
      <c r="M78" s="296" t="s">
        <v>938</v>
      </c>
      <c r="P78" s="110" t="s">
        <v>416</v>
      </c>
      <c r="R78" s="120" t="str">
        <f>IF(調査票!$C367="","",調査票!$C367)</f>
        <v/>
      </c>
      <c r="S78" s="296" t="s">
        <v>1053</v>
      </c>
    </row>
    <row r="79" spans="3:26">
      <c r="C79" s="294" t="s">
        <v>26</v>
      </c>
      <c r="F79" s="120" t="str">
        <f>IF(調査票!K38="","",調査票!K38)</f>
        <v/>
      </c>
      <c r="G79" s="306" t="s">
        <v>1474</v>
      </c>
      <c r="O79" s="110" t="s">
        <v>512</v>
      </c>
      <c r="R79" s="120" t="str">
        <f>IF(調査票!$C368="","",調査票!$C368)</f>
        <v/>
      </c>
      <c r="S79" s="296" t="s">
        <v>1054</v>
      </c>
    </row>
    <row r="80" spans="3:26">
      <c r="C80" s="294" t="s">
        <v>1227</v>
      </c>
      <c r="D80" s="110" t="s">
        <v>34</v>
      </c>
      <c r="F80" s="120" t="str">
        <f>IF(調査票!E39="","",VLOOKUP(調査票!E39,$AF$11:$AG$22,2,FALSE))</f>
        <v/>
      </c>
      <c r="G80" s="306" t="s">
        <v>1475</v>
      </c>
      <c r="O80" s="110" t="s">
        <v>436</v>
      </c>
      <c r="P80" s="110">
        <v>1</v>
      </c>
      <c r="R80" s="120" t="str">
        <f>IF(調査票!$C369="","",調査票!$C369)</f>
        <v/>
      </c>
      <c r="S80" s="296" t="s">
        <v>1055</v>
      </c>
    </row>
    <row r="81" spans="1:19">
      <c r="C81" s="294" t="s">
        <v>27</v>
      </c>
      <c r="F81" s="120" t="str">
        <f>IF(調査票!G39="","",調査票!G39)</f>
        <v/>
      </c>
      <c r="G81" s="306" t="s">
        <v>1476</v>
      </c>
      <c r="P81" s="110" t="s">
        <v>430</v>
      </c>
      <c r="R81" s="120" t="str">
        <f>IF(調査票!$H369="","",調査票!$H369)</f>
        <v/>
      </c>
      <c r="S81" s="296" t="s">
        <v>1056</v>
      </c>
    </row>
    <row r="82" spans="1:19">
      <c r="C82" s="294" t="s">
        <v>1228</v>
      </c>
      <c r="F82" s="120" t="str">
        <f>IF(調査票!H39="","",VLOOKUP(調査票!H39,$AF$24:$AG$29,2,FALSE))</f>
        <v/>
      </c>
      <c r="G82" s="306" t="s">
        <v>1477</v>
      </c>
      <c r="O82" s="110" t="s">
        <v>436</v>
      </c>
      <c r="P82" s="110">
        <v>2</v>
      </c>
      <c r="R82" s="120" t="str">
        <f>IF(調査票!$C370="","",調査票!$C370)</f>
        <v/>
      </c>
      <c r="S82" s="296" t="s">
        <v>1057</v>
      </c>
    </row>
    <row r="83" spans="1:19">
      <c r="C83" s="294" t="s">
        <v>25</v>
      </c>
      <c r="F83" s="120" t="str">
        <f>IF(調査票!J39="","",調査票!J39)</f>
        <v/>
      </c>
      <c r="G83" s="306" t="s">
        <v>1478</v>
      </c>
      <c r="P83" s="110" t="s">
        <v>430</v>
      </c>
      <c r="R83" s="120" t="str">
        <f>IF(調査票!$H370="","",調査票!$H370)</f>
        <v/>
      </c>
      <c r="S83" s="296" t="s">
        <v>1058</v>
      </c>
    </row>
    <row r="84" spans="1:19">
      <c r="C84" s="110" t="s">
        <v>26</v>
      </c>
      <c r="F84" s="120" t="str">
        <f>IF(調査票!K39="","",調査票!K39)</f>
        <v/>
      </c>
      <c r="G84" s="306" t="s">
        <v>1479</v>
      </c>
    </row>
    <row r="88" spans="1:19">
      <c r="A88" s="111" t="s">
        <v>597</v>
      </c>
      <c r="E88" s="115" t="s">
        <v>591</v>
      </c>
      <c r="F88" s="116" t="str">
        <f>IF(COUNTBLANK(F89:F102)=14,"",IF(OR(AND(F31=2,F89=2,F92=2,F94=2,F96=2),AND(OR(F89=2,F89=3,AND(F89=1,F90&lt;&gt;"")),OR(F31=2,AND(F31=1,F91&lt;&gt;"")),OR(F92=2,AND(F92=1,F93&lt;&gt;"")),OR(F94=2,AND(F94=1,F95&lt;&gt;"")),OR(F96=2,AND(F96=1,F97&lt;&gt;"")))),"OK","NG"))</f>
        <v/>
      </c>
      <c r="G88" s="302" t="s">
        <v>1490</v>
      </c>
      <c r="H88" s="111" t="s">
        <v>81</v>
      </c>
      <c r="K88" s="115" t="s">
        <v>591</v>
      </c>
      <c r="L88" s="116" t="str">
        <f>IF(調査票!G157="","",調査票!G157)</f>
        <v/>
      </c>
      <c r="M88" s="302" t="s">
        <v>1497</v>
      </c>
      <c r="N88" s="111" t="s">
        <v>513</v>
      </c>
      <c r="Q88" s="115" t="s">
        <v>591</v>
      </c>
      <c r="R88" s="116" t="str">
        <f>IF(調査票!G371="","",調査票!G371)</f>
        <v/>
      </c>
      <c r="S88" s="302" t="s">
        <v>1503</v>
      </c>
    </row>
    <row r="89" spans="1:19">
      <c r="A89" s="294" t="s">
        <v>1302</v>
      </c>
      <c r="C89" s="294" t="s">
        <v>1303</v>
      </c>
      <c r="D89" s="294"/>
      <c r="F89" s="120" t="str">
        <f>IF(調査票!J48="","",VLOOKUP(調査票!J48,$AF$2:$AG$4,2,FALSE))</f>
        <v/>
      </c>
      <c r="G89" s="307" t="s">
        <v>1671</v>
      </c>
      <c r="J89" s="110" t="s">
        <v>416</v>
      </c>
      <c r="L89" s="120" t="str">
        <f>IF(調査票!$C157="","",調査票!$C157)</f>
        <v/>
      </c>
      <c r="M89" s="296" t="s">
        <v>939</v>
      </c>
      <c r="P89" s="110" t="s">
        <v>416</v>
      </c>
      <c r="R89" s="120" t="str">
        <f>IF(調査票!$C371="","",調査票!$C371)</f>
        <v/>
      </c>
      <c r="S89" s="296" t="s">
        <v>1059</v>
      </c>
    </row>
    <row r="90" spans="1:19">
      <c r="A90" s="294"/>
      <c r="C90" s="294" t="s">
        <v>1304</v>
      </c>
      <c r="D90" s="294"/>
      <c r="F90" s="120" t="str">
        <f>IF(調査票!J49="","",VLOOKUP(調査票!J49,$AF$31:$AG$35,2,FALSE))</f>
        <v/>
      </c>
      <c r="G90" s="307" t="s">
        <v>1672</v>
      </c>
      <c r="I90" s="110" t="s">
        <v>431</v>
      </c>
      <c r="L90" s="120" t="str">
        <f>IF(調査票!$C158="","",調査票!$C158)</f>
        <v/>
      </c>
      <c r="M90" s="296" t="s">
        <v>940</v>
      </c>
      <c r="O90" s="110" t="s">
        <v>514</v>
      </c>
      <c r="R90" s="120" t="str">
        <f>IF(調査票!$C372="","",調査票!$C372)</f>
        <v/>
      </c>
      <c r="S90" s="296" t="s">
        <v>1060</v>
      </c>
    </row>
    <row r="91" spans="1:19">
      <c r="A91" s="294" t="s">
        <v>689</v>
      </c>
      <c r="C91" s="294" t="s">
        <v>1401</v>
      </c>
      <c r="D91" s="294"/>
      <c r="F91" s="120" t="str">
        <f>IF(調査票!G51="","",調査票!G51)</f>
        <v/>
      </c>
      <c r="G91" s="296" t="s">
        <v>868</v>
      </c>
      <c r="J91" s="110" t="s">
        <v>739</v>
      </c>
      <c r="L91" s="120" t="str">
        <f>IF(調査票!$H158="","",調査票!$H158)</f>
        <v/>
      </c>
      <c r="M91" s="296" t="s">
        <v>941</v>
      </c>
      <c r="O91" s="110" t="s">
        <v>515</v>
      </c>
      <c r="R91" s="120" t="str">
        <f>IF(調査票!$C373="","",調査票!$C373)</f>
        <v/>
      </c>
      <c r="S91" s="296" t="s">
        <v>1061</v>
      </c>
    </row>
    <row r="92" spans="1:19">
      <c r="C92" s="294" t="s">
        <v>1760</v>
      </c>
      <c r="F92" s="120" t="str">
        <f>IF(調査票!F52="","",VLOOKUP(調査票!F52,$AF$2:$AG$3,2,FALSE))</f>
        <v/>
      </c>
      <c r="G92" s="296" t="s">
        <v>869</v>
      </c>
      <c r="J92" s="110" t="s">
        <v>405</v>
      </c>
      <c r="L92" s="120" t="str">
        <f>IF(調査票!$K158="","",調査票!$K158)</f>
        <v/>
      </c>
      <c r="M92" s="296" t="s">
        <v>942</v>
      </c>
      <c r="O92" s="110" t="s">
        <v>516</v>
      </c>
      <c r="R92" s="120" t="str">
        <f>IF(調査票!$C374="","",調査票!$C374)</f>
        <v/>
      </c>
      <c r="S92" s="296" t="s">
        <v>1062</v>
      </c>
    </row>
    <row r="93" spans="1:19">
      <c r="C93" s="294" t="s">
        <v>1759</v>
      </c>
      <c r="F93" s="120" t="str">
        <f>IF(調査票!G52="","",調査票!G52)</f>
        <v/>
      </c>
      <c r="G93" s="296" t="s">
        <v>870</v>
      </c>
      <c r="I93" s="110" t="s">
        <v>432</v>
      </c>
      <c r="L93" s="120" t="str">
        <f>IF(調査票!$C159="","",調査票!$C159)</f>
        <v/>
      </c>
      <c r="M93" s="296" t="s">
        <v>943</v>
      </c>
      <c r="O93" s="110" t="s">
        <v>436</v>
      </c>
      <c r="P93" s="110">
        <v>1</v>
      </c>
      <c r="R93" s="120" t="str">
        <f>IF(調査票!$C375="","",調査票!$C375)</f>
        <v/>
      </c>
      <c r="S93" s="296" t="s">
        <v>1063</v>
      </c>
    </row>
    <row r="94" spans="1:19">
      <c r="C94" s="294" t="s">
        <v>1761</v>
      </c>
      <c r="F94" s="120" t="str">
        <f>IF(調査票!F53="","",VLOOKUP(調査票!F53,$AF$2:$AG$3,2,FALSE))</f>
        <v/>
      </c>
      <c r="G94" s="305" t="s">
        <v>1491</v>
      </c>
      <c r="J94" s="110" t="s">
        <v>433</v>
      </c>
      <c r="L94" s="120" t="str">
        <f>IF(調査票!J159="","",VLOOKUP(調査票!J159,$AH$2:$AI$10,2,FALSE))</f>
        <v/>
      </c>
      <c r="M94" s="296" t="s">
        <v>944</v>
      </c>
      <c r="P94" s="110" t="s">
        <v>430</v>
      </c>
      <c r="R94" s="120" t="str">
        <f>IF(調査票!$H375="","",調査票!$H375)</f>
        <v/>
      </c>
      <c r="S94" s="296" t="s">
        <v>1064</v>
      </c>
    </row>
    <row r="95" spans="1:19">
      <c r="C95" s="294" t="s">
        <v>1759</v>
      </c>
      <c r="F95" s="120" t="str">
        <f>IF(調査票!G53="","",調査票!G53)</f>
        <v/>
      </c>
      <c r="G95" s="305" t="s">
        <v>1492</v>
      </c>
      <c r="I95" s="110" t="s">
        <v>434</v>
      </c>
      <c r="L95" s="120" t="str">
        <f>IF(調査票!$C160="","",調査票!$C160)</f>
        <v/>
      </c>
      <c r="M95" s="296" t="s">
        <v>945</v>
      </c>
      <c r="O95" s="110" t="s">
        <v>436</v>
      </c>
      <c r="P95" s="110">
        <v>2</v>
      </c>
      <c r="R95" s="120" t="str">
        <f>IF(調査票!$C376="","",調査票!$C376)</f>
        <v/>
      </c>
      <c r="S95" s="296" t="s">
        <v>1065</v>
      </c>
    </row>
    <row r="96" spans="1:19">
      <c r="C96" s="294" t="s">
        <v>1762</v>
      </c>
      <c r="F96" s="120" t="str">
        <f>IF(調査票!F54="","",VLOOKUP(調査票!F54,$AF$2:$AG$3,2,FALSE))</f>
        <v/>
      </c>
      <c r="G96" s="296" t="s">
        <v>871</v>
      </c>
      <c r="I96" s="110" t="s">
        <v>435</v>
      </c>
      <c r="L96" s="120" t="str">
        <f>IF(調査票!$C161="","",調査票!$C161)</f>
        <v/>
      </c>
      <c r="M96" s="296" t="s">
        <v>946</v>
      </c>
      <c r="P96" s="110" t="s">
        <v>430</v>
      </c>
      <c r="R96" s="120" t="str">
        <f>IF(調査票!$H376="","",調査票!$H376)</f>
        <v/>
      </c>
      <c r="S96" s="296" t="s">
        <v>1066</v>
      </c>
    </row>
    <row r="97" spans="1:19">
      <c r="C97" s="294" t="s">
        <v>1759</v>
      </c>
      <c r="F97" s="120" t="str">
        <f>IF(調査票!G54="","",調査票!G54)</f>
        <v/>
      </c>
      <c r="G97" s="296" t="s">
        <v>872</v>
      </c>
      <c r="I97" s="110" t="s">
        <v>437</v>
      </c>
      <c r="L97" s="120" t="str">
        <f>IF(調査票!$C162="","",調査票!$C162)</f>
        <v/>
      </c>
      <c r="M97" s="296" t="s">
        <v>947</v>
      </c>
      <c r="N97" s="125" t="s">
        <v>238</v>
      </c>
      <c r="Q97" s="115" t="s">
        <v>591</v>
      </c>
      <c r="R97" s="116" t="str">
        <f>IF(調査票!G377="","",調査票!G377)</f>
        <v/>
      </c>
      <c r="S97" s="301" t="s">
        <v>1504</v>
      </c>
    </row>
    <row r="98" spans="1:19">
      <c r="D98" s="110">
        <v>1</v>
      </c>
      <c r="F98" s="120" t="str">
        <f>IF(調査票!F55="","",調査票!F55)</f>
        <v/>
      </c>
      <c r="G98" s="305" t="s">
        <v>1493</v>
      </c>
      <c r="I98" s="110" t="s">
        <v>436</v>
      </c>
      <c r="J98" s="110">
        <v>1</v>
      </c>
      <c r="L98" s="120" t="str">
        <f>IF(調査票!$C163="","",調査票!$C163)</f>
        <v/>
      </c>
      <c r="M98" s="296" t="s">
        <v>948</v>
      </c>
      <c r="P98" s="110" t="s">
        <v>416</v>
      </c>
      <c r="R98" s="120" t="str">
        <f>IF(調査票!$C377="","",調査票!$C377)</f>
        <v/>
      </c>
      <c r="S98" s="296" t="s">
        <v>1067</v>
      </c>
    </row>
    <row r="99" spans="1:19">
      <c r="D99" s="110">
        <v>2</v>
      </c>
      <c r="F99" s="120" t="str">
        <f>IF(調査票!I55="","",調査票!I55)</f>
        <v/>
      </c>
      <c r="G99" s="305" t="s">
        <v>1494</v>
      </c>
      <c r="J99" s="110" t="s">
        <v>430</v>
      </c>
      <c r="L99" s="120" t="str">
        <f>IF(調査票!$H163="","",調査票!$H163)</f>
        <v/>
      </c>
      <c r="M99" s="296" t="s">
        <v>949</v>
      </c>
      <c r="O99" s="110" t="s">
        <v>517</v>
      </c>
      <c r="R99" s="120" t="str">
        <f>IF(調査票!$C378="","",調査票!$C378)</f>
        <v/>
      </c>
      <c r="S99" s="296" t="s">
        <v>1068</v>
      </c>
    </row>
    <row r="100" spans="1:19">
      <c r="D100" s="110">
        <v>3</v>
      </c>
      <c r="F100" s="120" t="str">
        <f>IF(調査票!F56="","",調査票!F56)</f>
        <v/>
      </c>
      <c r="G100" s="305" t="s">
        <v>1495</v>
      </c>
      <c r="I100" s="110" t="s">
        <v>436</v>
      </c>
      <c r="J100" s="110">
        <v>2</v>
      </c>
      <c r="L100" s="120" t="str">
        <f>IF(調査票!$C164="","",調査票!$C164)</f>
        <v/>
      </c>
      <c r="M100" s="296" t="s">
        <v>950</v>
      </c>
      <c r="O100" s="110" t="s">
        <v>518</v>
      </c>
      <c r="R100" s="120" t="str">
        <f>IF(調査票!$C379="","",調査票!$C379)</f>
        <v/>
      </c>
      <c r="S100" s="296" t="s">
        <v>1069</v>
      </c>
    </row>
    <row r="101" spans="1:19">
      <c r="D101" s="110">
        <v>4</v>
      </c>
      <c r="F101" s="120" t="str">
        <f>IF(調査票!I56="","",調査票!I56)</f>
        <v/>
      </c>
      <c r="G101" s="305" t="s">
        <v>1496</v>
      </c>
      <c r="J101" s="110" t="s">
        <v>430</v>
      </c>
      <c r="L101" s="120" t="str">
        <f>IF(調査票!$H164="","",調査票!$H164)</f>
        <v/>
      </c>
      <c r="M101" s="296" t="s">
        <v>951</v>
      </c>
      <c r="O101" s="110" t="s">
        <v>519</v>
      </c>
      <c r="R101" s="120" t="str">
        <f>IF(調査票!$C380="","",調査票!$C380)</f>
        <v/>
      </c>
      <c r="S101" s="296" t="s">
        <v>1070</v>
      </c>
    </row>
    <row r="102" spans="1:19">
      <c r="C102" s="110" t="s">
        <v>398</v>
      </c>
      <c r="F102" s="120" t="str">
        <f>IF(調査票!C57="","",VLOOKUP(調査票!C57,$AF$37:$AG$38,2,FALSE))</f>
        <v/>
      </c>
      <c r="G102" s="307" t="s">
        <v>1673</v>
      </c>
      <c r="I102" s="110" t="s">
        <v>436</v>
      </c>
      <c r="J102" s="110">
        <v>3</v>
      </c>
      <c r="L102" s="120" t="str">
        <f>IF(調査票!$C165="","",調査票!$C165)</f>
        <v/>
      </c>
      <c r="M102" s="296" t="s">
        <v>952</v>
      </c>
      <c r="O102" s="110" t="s">
        <v>436</v>
      </c>
      <c r="P102" s="110">
        <v>1</v>
      </c>
      <c r="R102" s="120" t="str">
        <f>IF(調査票!$C381="","",調査票!$C381)</f>
        <v/>
      </c>
      <c r="S102" s="296" t="s">
        <v>1071</v>
      </c>
    </row>
    <row r="103" spans="1:19">
      <c r="A103" s="111" t="s">
        <v>369</v>
      </c>
      <c r="J103" s="110" t="s">
        <v>430</v>
      </c>
      <c r="L103" s="120" t="str">
        <f>IF(調査票!$H165="","",調査票!$H165)</f>
        <v/>
      </c>
      <c r="M103" s="296" t="s">
        <v>953</v>
      </c>
      <c r="P103" s="110" t="s">
        <v>430</v>
      </c>
      <c r="R103" s="120" t="str">
        <f>IF(調査票!$H381="","",調査票!$H381)</f>
        <v/>
      </c>
      <c r="S103" s="296" t="s">
        <v>1072</v>
      </c>
    </row>
    <row r="104" spans="1:19">
      <c r="A104" s="111" t="s">
        <v>43</v>
      </c>
      <c r="H104" s="111" t="s">
        <v>92</v>
      </c>
      <c r="K104" s="115" t="s">
        <v>591</v>
      </c>
      <c r="L104" s="116" t="str">
        <f>IF(調査票!G179="","",調査票!G179)</f>
        <v/>
      </c>
      <c r="M104" s="301" t="s">
        <v>1498</v>
      </c>
      <c r="O104" s="110" t="s">
        <v>436</v>
      </c>
      <c r="P104" s="110">
        <v>2</v>
      </c>
      <c r="R104" s="120" t="str">
        <f>IF(調査票!$C382="","",調査票!$C382)</f>
        <v/>
      </c>
      <c r="S104" s="296" t="s">
        <v>1073</v>
      </c>
    </row>
    <row r="105" spans="1:19">
      <c r="A105" s="110" t="s">
        <v>44</v>
      </c>
      <c r="F105" s="120" t="str">
        <f>IF(調査票!C62="","",調査票!C62)</f>
        <v/>
      </c>
      <c r="G105" s="296" t="s">
        <v>873</v>
      </c>
      <c r="J105" s="110" t="s">
        <v>416</v>
      </c>
      <c r="L105" s="120" t="str">
        <f>IF(AND(調査票!$C179="",L104="OK"),SUM(L117:L118),IF(調査票!$C179="","",調査票!$C179))</f>
        <v/>
      </c>
      <c r="M105" s="296" t="s">
        <v>954</v>
      </c>
      <c r="P105" s="110" t="s">
        <v>430</v>
      </c>
      <c r="R105" s="120" t="str">
        <f>IF(調査票!$H382="","",調査票!$H382)</f>
        <v/>
      </c>
      <c r="S105" s="296" t="s">
        <v>1074</v>
      </c>
    </row>
    <row r="106" spans="1:19">
      <c r="A106" s="110" t="s">
        <v>45</v>
      </c>
      <c r="F106" s="120" t="str">
        <f>IF(調査票!C63="","",調査票!C63)</f>
        <v/>
      </c>
      <c r="G106" s="296" t="s">
        <v>874</v>
      </c>
      <c r="I106" s="110" t="s">
        <v>438</v>
      </c>
      <c r="L106" s="120" t="str">
        <f>IF(調査票!$C180="","",調査票!$C180)</f>
        <v/>
      </c>
      <c r="M106" s="296" t="s">
        <v>955</v>
      </c>
      <c r="N106" s="111" t="s">
        <v>242</v>
      </c>
      <c r="Q106" s="115" t="s">
        <v>591</v>
      </c>
      <c r="R106" s="116" t="str">
        <f>IF(調査票!G383="","",調査票!G383)</f>
        <v/>
      </c>
      <c r="S106" s="301" t="s">
        <v>1505</v>
      </c>
    </row>
    <row r="107" spans="1:19">
      <c r="A107" s="110" t="s">
        <v>46</v>
      </c>
      <c r="F107" s="120" t="str">
        <f>IF(調査票!C64="","",調査票!C64)</f>
        <v/>
      </c>
      <c r="G107" s="296" t="s">
        <v>875</v>
      </c>
      <c r="I107" s="110" t="s">
        <v>439</v>
      </c>
      <c r="L107" s="120" t="str">
        <f>IF(調査票!$C181="","",調査票!$C181)</f>
        <v/>
      </c>
      <c r="M107" s="296" t="s">
        <v>956</v>
      </c>
      <c r="P107" s="110" t="s">
        <v>416</v>
      </c>
      <c r="R107" s="120" t="str">
        <f>IF(調査票!$C383="","",調査票!$C383)</f>
        <v/>
      </c>
      <c r="S107" s="296" t="s">
        <v>1075</v>
      </c>
    </row>
    <row r="108" spans="1:19">
      <c r="D108" s="121" t="s">
        <v>399</v>
      </c>
      <c r="F108" s="120" t="str">
        <f>IF(調査票!C65="","",調査票!C65)</f>
        <v/>
      </c>
      <c r="G108" s="296" t="s">
        <v>876</v>
      </c>
      <c r="I108" s="110" t="s">
        <v>440</v>
      </c>
      <c r="L108" s="120" t="str">
        <f>IF(調査票!$C182="","",調査票!$C182)</f>
        <v/>
      </c>
      <c r="M108" s="296" t="s">
        <v>957</v>
      </c>
      <c r="O108" s="110" t="s">
        <v>520</v>
      </c>
      <c r="R108" s="120" t="str">
        <f>IF(調査票!$C384="","",調査票!$C384)</f>
        <v/>
      </c>
      <c r="S108" s="296" t="s">
        <v>1076</v>
      </c>
    </row>
    <row r="109" spans="1:19">
      <c r="A109" s="110" t="s">
        <v>47</v>
      </c>
      <c r="F109" s="120" t="str">
        <f>IF(調査票!C66="","",調査票!C66)</f>
        <v/>
      </c>
      <c r="G109" s="296" t="s">
        <v>877</v>
      </c>
      <c r="J109" s="110" t="s">
        <v>441</v>
      </c>
      <c r="L109" s="120" t="str">
        <f>IF(調査票!$K182="","",調査票!$K182)</f>
        <v/>
      </c>
      <c r="M109" s="296" t="s">
        <v>958</v>
      </c>
      <c r="O109" s="110" t="s">
        <v>521</v>
      </c>
      <c r="R109" s="120" t="str">
        <f>IF(調査票!$C385="","",調査票!$C385)</f>
        <v/>
      </c>
      <c r="S109" s="296" t="s">
        <v>1077</v>
      </c>
    </row>
    <row r="110" spans="1:19">
      <c r="D110" s="110" t="s">
        <v>400</v>
      </c>
      <c r="F110" s="120" t="str">
        <f>IF(調査票!C67="","",調査票!C67)</f>
        <v/>
      </c>
      <c r="G110" s="296" t="s">
        <v>878</v>
      </c>
      <c r="J110" s="110" t="s">
        <v>442</v>
      </c>
      <c r="L110" s="120" t="str">
        <f>IF(調査票!$K183="","",調査票!$K183)</f>
        <v/>
      </c>
      <c r="M110" s="296" t="s">
        <v>959</v>
      </c>
      <c r="O110" s="110" t="s">
        <v>436</v>
      </c>
      <c r="P110" s="110">
        <v>1</v>
      </c>
      <c r="R110" s="120" t="str">
        <f>IF(調査票!$C386="","",調査票!$C386)</f>
        <v/>
      </c>
      <c r="S110" s="296" t="s">
        <v>1078</v>
      </c>
    </row>
    <row r="111" spans="1:19">
      <c r="A111" s="110" t="s">
        <v>48</v>
      </c>
      <c r="F111" s="120" t="str">
        <f>IF(調査票!C68="","",調査票!C68)</f>
        <v/>
      </c>
      <c r="G111" s="296" t="s">
        <v>879</v>
      </c>
      <c r="J111" s="110" t="s">
        <v>443</v>
      </c>
      <c r="L111" s="120" t="str">
        <f>IF(調査票!$K184="","",調査票!$K184)</f>
        <v/>
      </c>
      <c r="M111" s="296" t="s">
        <v>960</v>
      </c>
      <c r="P111" s="110" t="s">
        <v>430</v>
      </c>
      <c r="R111" s="120" t="str">
        <f>IF(調査票!$H386="","",調査票!$H386)</f>
        <v/>
      </c>
      <c r="S111" s="296" t="s">
        <v>1079</v>
      </c>
    </row>
    <row r="112" spans="1:19">
      <c r="A112" s="111" t="s">
        <v>598</v>
      </c>
      <c r="E112" s="115" t="s">
        <v>591</v>
      </c>
      <c r="F112" s="116" t="str">
        <f>IF(COUNTBLANK(F113:F128)=16,"",IF(OR(F113=2,AND(OR(AND(F113=1,F114&lt;&gt;"",F115&lt;&gt;"",F116&lt;&gt;"",F117&lt;&gt;"",F118&lt;&gt;""),AND(F113=1,F119&lt;&gt;"",F120&lt;&gt;"",F121&lt;&gt;"",F122&lt;&gt;"",F123&lt;&gt;""),AND(F113=1,F124&lt;&gt;"",F125&lt;&gt;"",F126&lt;&gt;"",F127&lt;&gt;"",F128&lt;&gt;"")))),"OK","NG"))</f>
        <v/>
      </c>
      <c r="G112" s="301" t="s">
        <v>1511</v>
      </c>
      <c r="I112" s="110" t="s">
        <v>444</v>
      </c>
      <c r="L112" s="120" t="str">
        <f>IF(調査票!$C185="","",調査票!$C185)</f>
        <v/>
      </c>
      <c r="M112" s="296" t="s">
        <v>961</v>
      </c>
      <c r="O112" s="110" t="s">
        <v>436</v>
      </c>
      <c r="P112" s="110">
        <v>2</v>
      </c>
      <c r="R112" s="120" t="str">
        <f>IF(調査票!$C387="","",調査票!$C387)</f>
        <v/>
      </c>
      <c r="S112" s="296" t="s">
        <v>1080</v>
      </c>
    </row>
    <row r="113" spans="1:35">
      <c r="A113" s="110" t="s">
        <v>52</v>
      </c>
      <c r="D113" s="110" t="s">
        <v>389</v>
      </c>
      <c r="F113" s="120" t="str">
        <f>IF(調査票!J72="","",VLOOKUP(調査票!J72,$AF$2:$AG$3,2,FALSE))</f>
        <v/>
      </c>
      <c r="G113" s="300" t="s">
        <v>1512</v>
      </c>
      <c r="H113" s="304" t="s">
        <v>41</v>
      </c>
      <c r="I113" s="110" t="s">
        <v>445</v>
      </c>
      <c r="L113" s="120" t="str">
        <f>IF(調査票!$C186="","",調査票!$C186)</f>
        <v/>
      </c>
      <c r="M113" s="305" t="s">
        <v>1499</v>
      </c>
      <c r="P113" s="110" t="s">
        <v>430</v>
      </c>
      <c r="R113" s="120" t="str">
        <f>IF(調査票!$H387="","",調査票!$H387)</f>
        <v/>
      </c>
      <c r="S113" s="296" t="s">
        <v>1081</v>
      </c>
    </row>
    <row r="114" spans="1:35">
      <c r="C114" s="239" t="str">
        <f>調査票!$B74</f>
        <v>建築工事</v>
      </c>
      <c r="F114" s="120" t="str">
        <f>IF(調査票!C74="","",VLOOKUP(調査票!C74,$AF$40:$AG$42,2,FALSE))</f>
        <v/>
      </c>
      <c r="G114" s="296" t="str">
        <f>IF(C$7=調査票!B$456,Z5,IF(C$7=調査票!B$457,AA5,IF(C$7=調査票!B$458,AB5,"")))</f>
        <v>SNC0213d</v>
      </c>
      <c r="J114" s="110" t="s">
        <v>446</v>
      </c>
      <c r="L114" s="120" t="str">
        <f>IF(調査票!$K186="","",調査票!$K186)</f>
        <v/>
      </c>
      <c r="M114" s="305" t="s">
        <v>1500</v>
      </c>
      <c r="N114" s="111" t="s">
        <v>247</v>
      </c>
      <c r="Q114" s="115" t="s">
        <v>591</v>
      </c>
      <c r="R114" s="116" t="str">
        <f>IF(調査票!G388="","",調査票!G388)</f>
        <v/>
      </c>
      <c r="S114" s="301" t="s">
        <v>1506</v>
      </c>
    </row>
    <row r="115" spans="1:35">
      <c r="D115" s="110" t="s">
        <v>404</v>
      </c>
      <c r="F115" s="120" t="str">
        <f>IF(調査票!D74="","",調査票!D74)</f>
        <v/>
      </c>
      <c r="G115" s="296" t="str">
        <f>IF(C$7=調査票!B$456,Z6,IF(C$7=調査票!B$457,AA6,IF(C$7=調査票!B$458,AB6,"")))</f>
        <v>SNC0213</v>
      </c>
      <c r="I115" s="110" t="s">
        <v>445</v>
      </c>
      <c r="L115" s="120" t="str">
        <f>IF(調査票!$C187="","",調査票!$C187)</f>
        <v/>
      </c>
      <c r="M115" s="305" t="s">
        <v>1501</v>
      </c>
      <c r="P115" s="110" t="s">
        <v>416</v>
      </c>
      <c r="R115" s="120" t="str">
        <f>IF(調査票!$C388="","",調査票!$C388)</f>
        <v/>
      </c>
      <c r="S115" s="296" t="s">
        <v>1082</v>
      </c>
    </row>
    <row r="116" spans="1:35">
      <c r="D116" s="110" t="s">
        <v>406</v>
      </c>
      <c r="F116" s="120" t="str">
        <f>IF(調査票!D75="","",調査票!D75)</f>
        <v/>
      </c>
      <c r="G116" s="296" t="str">
        <f>IF(C$7=調査票!B$456,Z7,IF(C$7=調査票!B$457,AA7,IF(C$7=調査票!B$458,AB7,"")))</f>
        <v>SNC0213a</v>
      </c>
      <c r="J116" s="110" t="s">
        <v>446</v>
      </c>
      <c r="L116" s="120" t="str">
        <f>IF(調査票!$K187="","",調査票!$K187)</f>
        <v/>
      </c>
      <c r="M116" s="305" t="s">
        <v>1502</v>
      </c>
      <c r="O116" s="110" t="s">
        <v>522</v>
      </c>
      <c r="R116" s="120" t="str">
        <f>IF(調査票!$C389="","",調査票!$C389)</f>
        <v/>
      </c>
      <c r="S116" s="296" t="s">
        <v>1083</v>
      </c>
    </row>
    <row r="117" spans="1:35">
      <c r="D117" s="110" t="s">
        <v>405</v>
      </c>
      <c r="F117" s="242" t="str">
        <f>IF(調査票!G74="","",調査票!G74)</f>
        <v/>
      </c>
      <c r="G117" s="296" t="str">
        <f>IF(C$7=調査票!B$456,Z8,IF(C$7=調査票!B$457,AA8,IF(C$7=調査票!B$458,AB8,"")))</f>
        <v>SNC0213b</v>
      </c>
      <c r="I117" s="110" t="s">
        <v>447</v>
      </c>
      <c r="L117" s="120" t="str">
        <f>IF(調査票!$C188="","",調査票!$C188)</f>
        <v/>
      </c>
      <c r="M117" s="296" t="s">
        <v>962</v>
      </c>
      <c r="O117" s="110" t="s">
        <v>523</v>
      </c>
      <c r="R117" s="120" t="str">
        <f>IF(調査票!$C390="","",調査票!$C390)</f>
        <v/>
      </c>
      <c r="S117" s="296" t="s">
        <v>1084</v>
      </c>
    </row>
    <row r="118" spans="1:35">
      <c r="D118" s="110" t="s">
        <v>405</v>
      </c>
      <c r="F118" s="242" t="str">
        <f>IF(調査票!J74="","",調査票!J74)</f>
        <v/>
      </c>
      <c r="G118" s="296" t="str">
        <f>IF(C$7=調査票!B$456,Z9,IF(C$7=調査票!B$457,AA9,IF(C$7=調査票!B$458,AB9,"")))</f>
        <v>SNC0213c</v>
      </c>
      <c r="I118" s="110" t="s">
        <v>447</v>
      </c>
      <c r="L118" s="120" t="str">
        <f>IF(調査票!$C189="","",調査票!$C189)</f>
        <v/>
      </c>
      <c r="M118" s="296" t="s">
        <v>963</v>
      </c>
      <c r="O118" s="110" t="s">
        <v>524</v>
      </c>
      <c r="R118" s="120" t="str">
        <f>IF(調査票!$C391="","",調査票!$C391)</f>
        <v/>
      </c>
      <c r="S118" s="296" t="s">
        <v>1085</v>
      </c>
    </row>
    <row r="119" spans="1:35">
      <c r="C119" s="126" t="str">
        <f>IF(調査票!$B76=L6,"",調査票!$B76)</f>
        <v>機械設備工事</v>
      </c>
      <c r="F119" s="120" t="str">
        <f>IF(調査票!C76="","",VLOOKUP(調査票!C76,$AF$40:$AG$42,2,FALSE))</f>
        <v/>
      </c>
      <c r="G119" s="296" t="str">
        <f>IF(C$7=調査票!B$456,Z10,IF(C$7=調査票!B$457,AA10,IF(C$7=調査票!B$458,AB10,"")))</f>
        <v>SNC0211d</v>
      </c>
      <c r="I119" s="110" t="s">
        <v>448</v>
      </c>
      <c r="L119" s="120" t="str">
        <f>IF(調査票!$C190="","",調査票!$C190)</f>
        <v/>
      </c>
      <c r="M119" s="296" t="s">
        <v>964</v>
      </c>
      <c r="O119" s="110" t="s">
        <v>525</v>
      </c>
      <c r="R119" s="120" t="str">
        <f>IF(調査票!$C392="","",調査票!$C392)</f>
        <v/>
      </c>
      <c r="S119" s="296" t="s">
        <v>1086</v>
      </c>
    </row>
    <row r="120" spans="1:35">
      <c r="D120" s="110" t="s">
        <v>404</v>
      </c>
      <c r="F120" s="120" t="str">
        <f>IF(調査票!D76="","",調査票!D76)</f>
        <v/>
      </c>
      <c r="G120" s="296" t="str">
        <f>IF(C$7=調査票!B$456,Z11,IF(C$7=調査票!B$457,AA11,IF(C$7=調査票!B$458,AB11,"")))</f>
        <v>SNC0211</v>
      </c>
      <c r="I120" s="110" t="s">
        <v>449</v>
      </c>
      <c r="L120" s="120" t="str">
        <f>IF(調査票!$C191="","",調査票!$C191)</f>
        <v/>
      </c>
      <c r="M120" s="121" t="s">
        <v>1682</v>
      </c>
      <c r="N120" s="304" t="s">
        <v>1677</v>
      </c>
      <c r="O120" s="110" t="s">
        <v>526</v>
      </c>
      <c r="P120" s="110" t="s">
        <v>527</v>
      </c>
      <c r="R120" s="120" t="str">
        <f>IF(調査票!$C393="","",調査票!$C393)</f>
        <v/>
      </c>
      <c r="S120" s="296" t="s">
        <v>1087</v>
      </c>
      <c r="AH120" s="109"/>
      <c r="AI120" s="109"/>
    </row>
    <row r="121" spans="1:35">
      <c r="D121" s="110" t="s">
        <v>406</v>
      </c>
      <c r="F121" s="120" t="str">
        <f>IF(調査票!D77="","",調査票!D77)</f>
        <v/>
      </c>
      <c r="G121" s="296" t="str">
        <f>IF(C$7=調査票!B$456,Z12,IF(C$7=調査票!B$457,AA12,IF(C$7=調査票!B$458,AB12,"")))</f>
        <v>SNC0211a</v>
      </c>
      <c r="I121" s="110" t="s">
        <v>436</v>
      </c>
      <c r="J121" s="110">
        <v>1</v>
      </c>
      <c r="L121" s="120" t="str">
        <f>IF(調査票!$C192="","",調査票!$C192)</f>
        <v/>
      </c>
      <c r="M121" s="296" t="s">
        <v>965</v>
      </c>
      <c r="P121" s="110" t="s">
        <v>528</v>
      </c>
      <c r="R121" s="120" t="str">
        <f>IF(調査票!$C394="","",調査票!$C394)</f>
        <v/>
      </c>
      <c r="S121" s="296" t="s">
        <v>1088</v>
      </c>
    </row>
    <row r="122" spans="1:35">
      <c r="D122" s="110" t="s">
        <v>405</v>
      </c>
      <c r="F122" s="243" t="str">
        <f>IF(調査票!G76="","",調査票!G76)</f>
        <v/>
      </c>
      <c r="G122" s="296" t="str">
        <f>IF(C$7=調査票!B$456,Z13,IF(C$7=調査票!B$457,AA13,IF(C$7=調査票!B$458,AB13,"")))</f>
        <v>SNC0211b</v>
      </c>
      <c r="J122" s="110" t="s">
        <v>430</v>
      </c>
      <c r="L122" s="120" t="str">
        <f>IF(調査票!$H192="","",調査票!$H192)</f>
        <v/>
      </c>
      <c r="M122" s="296" t="s">
        <v>966</v>
      </c>
      <c r="P122" s="110" t="s">
        <v>529</v>
      </c>
      <c r="R122" s="120" t="str">
        <f>IF(調査票!$C395="","",調査票!$C395)</f>
        <v/>
      </c>
      <c r="S122" s="296" t="s">
        <v>1089</v>
      </c>
    </row>
    <row r="123" spans="1:35">
      <c r="D123" s="110" t="s">
        <v>405</v>
      </c>
      <c r="F123" s="243" t="str">
        <f>IF(調査票!J76="","",調査票!J76)</f>
        <v/>
      </c>
      <c r="G123" s="296" t="str">
        <f>IF(C$7=調査票!B$456,Z14,IF(C$7=調査票!B$457,AA14,IF(C$7=調査票!B$458,AB14,"")))</f>
        <v>SNC0211c</v>
      </c>
      <c r="I123" s="110" t="s">
        <v>436</v>
      </c>
      <c r="J123" s="110">
        <v>2</v>
      </c>
      <c r="L123" s="120" t="str">
        <f>IF(調査票!$C193="","",調査票!$C193)</f>
        <v/>
      </c>
      <c r="M123" s="296" t="s">
        <v>967</v>
      </c>
      <c r="O123" s="110" t="s">
        <v>754</v>
      </c>
      <c r="R123" s="120" t="str">
        <f>IF(調査票!$C396="","",調査票!$C396)</f>
        <v/>
      </c>
      <c r="S123" s="305" t="s">
        <v>1507</v>
      </c>
    </row>
    <row r="124" spans="1:35">
      <c r="C124" s="126" t="str">
        <f>IF(調査票!$B78=L6,"",調査票!$B78)</f>
        <v>昇降機設備工事</v>
      </c>
      <c r="F124" s="120" t="str">
        <f>IF(調査票!C78="","",VLOOKUP(調査票!C78,$AF$40:$AG$42,2,FALSE))</f>
        <v/>
      </c>
      <c r="G124" s="296" t="str">
        <f>IF(C$7=調査票!B$456,Z15,IF(C$7=調査票!B$457,AA15,IF(C$7=調査票!B$458,AB15,"")))</f>
        <v>SNC0212d</v>
      </c>
      <c r="J124" s="110" t="s">
        <v>430</v>
      </c>
      <c r="L124" s="120" t="str">
        <f>IF(調査票!$H193="","",調査票!$H193)</f>
        <v/>
      </c>
      <c r="M124" s="296" t="s">
        <v>968</v>
      </c>
      <c r="O124" s="110" t="s">
        <v>755</v>
      </c>
      <c r="R124" s="120" t="str">
        <f>IF(調査票!$C397="","",調査票!$C397)</f>
        <v/>
      </c>
      <c r="S124" s="305" t="s">
        <v>1508</v>
      </c>
    </row>
    <row r="125" spans="1:35">
      <c r="D125" s="110" t="s">
        <v>404</v>
      </c>
      <c r="F125" s="120" t="str">
        <f>IF(調査票!D78="","",調査票!D78)</f>
        <v/>
      </c>
      <c r="G125" s="296" t="str">
        <f>IF(C$7=調査票!B$456,Z16,IF(C$7=調査票!B$457,AA16,IF(C$7=調査票!B$458,AB16,"")))</f>
        <v>SNC0212</v>
      </c>
      <c r="I125" s="110" t="s">
        <v>436</v>
      </c>
      <c r="J125" s="110">
        <v>3</v>
      </c>
      <c r="L125" s="120" t="str">
        <f>IF(調査票!$C194="","",調査票!$C194)</f>
        <v/>
      </c>
      <c r="M125" s="296" t="s">
        <v>969</v>
      </c>
      <c r="P125" s="110" t="s">
        <v>430</v>
      </c>
      <c r="R125" s="120" t="str">
        <f>IF(調査票!$H397="","",調査票!$H397)</f>
        <v/>
      </c>
      <c r="S125" s="305" t="s">
        <v>1509</v>
      </c>
    </row>
    <row r="126" spans="1:35">
      <c r="D126" s="110" t="s">
        <v>406</v>
      </c>
      <c r="F126" s="120" t="str">
        <f>IF(調査票!D79="","",調査票!D79)</f>
        <v/>
      </c>
      <c r="G126" s="296" t="str">
        <f>IF(C$7=調査票!B$456,Z17,IF(C$7=調査票!B$457,AA17,IF(C$7=調査票!B$458,AB17,"")))</f>
        <v>SNC0212a</v>
      </c>
      <c r="J126" s="110" t="s">
        <v>430</v>
      </c>
      <c r="L126" s="120" t="str">
        <f>IF(調査票!$H194="","",調査票!$H194)</f>
        <v/>
      </c>
      <c r="M126" s="296" t="s">
        <v>970</v>
      </c>
      <c r="O126" s="110" t="s">
        <v>436</v>
      </c>
      <c r="P126" s="110">
        <v>1</v>
      </c>
      <c r="R126" s="120" t="str">
        <f>IF(調査票!$C398="","",調査票!$C398)</f>
        <v/>
      </c>
      <c r="S126" s="296" t="s">
        <v>1090</v>
      </c>
    </row>
    <row r="127" spans="1:35">
      <c r="D127" s="110" t="s">
        <v>405</v>
      </c>
      <c r="F127" s="243" t="str">
        <f>IF(調査票!G78="","",調査票!G78)</f>
        <v/>
      </c>
      <c r="G127" s="296" t="str">
        <f>IF(C$7=調査票!B$456,Z18,IF(C$7=調査票!B$457,AA18,IF(C$7=調査票!B$458,AB18,"")))</f>
        <v>SNC0212b</v>
      </c>
      <c r="H127" s="111" t="s">
        <v>450</v>
      </c>
      <c r="K127" s="115" t="s">
        <v>591</v>
      </c>
      <c r="L127" s="116" t="str">
        <f>IF(調査票!G195="","",調査票!G195)</f>
        <v/>
      </c>
      <c r="M127" s="302" t="s">
        <v>1514</v>
      </c>
      <c r="P127" s="110" t="s">
        <v>430</v>
      </c>
      <c r="R127" s="120" t="str">
        <f>IF(調査票!$H398="","",調査票!$H398)</f>
        <v/>
      </c>
      <c r="S127" s="296" t="s">
        <v>1091</v>
      </c>
    </row>
    <row r="128" spans="1:35">
      <c r="D128" s="110" t="s">
        <v>405</v>
      </c>
      <c r="F128" s="243" t="str">
        <f>IF(調査票!J78="","",調査票!J78)</f>
        <v/>
      </c>
      <c r="G128" s="296" t="str">
        <f>IF(C$7=調査票!B$456,Z19,IF(C$7=調査票!B$457,AA19,IF(C$7=調査票!B$458,AB19,"")))</f>
        <v>SNC0212c</v>
      </c>
      <c r="J128" s="110" t="s">
        <v>416</v>
      </c>
      <c r="L128" s="120" t="str">
        <f>IF(調査票!$C195="","",調査票!$C195)</f>
        <v/>
      </c>
      <c r="M128" s="296" t="s">
        <v>971</v>
      </c>
      <c r="O128" s="110" t="s">
        <v>436</v>
      </c>
      <c r="P128" s="110">
        <v>2</v>
      </c>
      <c r="R128" s="120" t="str">
        <f>IF(調査票!$C399="","",調査票!$C399)</f>
        <v/>
      </c>
      <c r="S128" s="296" t="s">
        <v>1092</v>
      </c>
    </row>
    <row r="129" spans="1:19">
      <c r="A129" s="111" t="s">
        <v>608</v>
      </c>
      <c r="E129" s="115" t="s">
        <v>591</v>
      </c>
      <c r="F129" s="116" t="str">
        <f>IF(COUNTBLANK(F137:F140)=4,"",IF(AND(OR(F137=2,AND(F137=1,F138&lt;&gt;"")),F139&lt;&gt;"",F140&lt;&gt;""),"OK","NG"))</f>
        <v/>
      </c>
      <c r="G129" s="301" t="s">
        <v>1513</v>
      </c>
      <c r="I129" s="110" t="s">
        <v>727</v>
      </c>
      <c r="L129" s="120" t="str">
        <f>IF(調査票!$C196="","",調査票!$C196)</f>
        <v/>
      </c>
      <c r="M129" s="121" t="s">
        <v>1683</v>
      </c>
      <c r="N129" s="304" t="s">
        <v>1678</v>
      </c>
      <c r="O129" s="110" t="s">
        <v>1674</v>
      </c>
      <c r="P129" s="110" t="s">
        <v>430</v>
      </c>
      <c r="R129" s="120" t="str">
        <f>IF(調査票!$H399="","",調査票!$H399)</f>
        <v/>
      </c>
      <c r="S129" s="296" t="s">
        <v>1093</v>
      </c>
    </row>
    <row r="130" spans="1:19">
      <c r="I130" s="110" t="s">
        <v>451</v>
      </c>
      <c r="L130" s="120" t="str">
        <f>IF(調査票!$C197="","",調査票!$C197)</f>
        <v/>
      </c>
      <c r="M130" s="296" t="s">
        <v>972</v>
      </c>
      <c r="Q130" s="110" t="s">
        <v>730</v>
      </c>
    </row>
    <row r="131" spans="1:19">
      <c r="A131" s="240"/>
      <c r="C131" s="111"/>
      <c r="J131" s="110" t="s">
        <v>452</v>
      </c>
      <c r="L131" s="120" t="str">
        <f>IF(調査票!$H197="","",調査票!$H197)</f>
        <v/>
      </c>
      <c r="M131" s="296" t="s">
        <v>973</v>
      </c>
      <c r="Q131" s="110" t="s">
        <v>840</v>
      </c>
      <c r="R131" s="127" t="str">
        <f>IF(調査票!$C401="","",調査票!$C401)</f>
        <v/>
      </c>
      <c r="S131" s="301" t="s">
        <v>1510</v>
      </c>
    </row>
    <row r="132" spans="1:19">
      <c r="A132" s="111"/>
      <c r="C132" s="111"/>
      <c r="I132" s="110" t="s">
        <v>453</v>
      </c>
      <c r="L132" s="120" t="str">
        <f>IF(調査票!$C198="","",調査票!$C198)</f>
        <v/>
      </c>
      <c r="M132" s="296" t="s">
        <v>974</v>
      </c>
    </row>
    <row r="133" spans="1:19">
      <c r="J133" s="110" t="s">
        <v>452</v>
      </c>
      <c r="L133" s="120" t="str">
        <f>IF(調査票!$H198="","",調査票!$H198)</f>
        <v/>
      </c>
      <c r="M133" s="296" t="s">
        <v>975</v>
      </c>
    </row>
    <row r="134" spans="1:19">
      <c r="I134" s="110" t="s">
        <v>454</v>
      </c>
      <c r="L134" s="120" t="str">
        <f>IF(調査票!$C199="","",調査票!$C199)</f>
        <v/>
      </c>
      <c r="M134" s="296" t="s">
        <v>976</v>
      </c>
    </row>
    <row r="135" spans="1:19">
      <c r="J135" s="110" t="s">
        <v>452</v>
      </c>
      <c r="L135" s="120" t="str">
        <f>IF(調査票!$H199="","",調査票!$H199)</f>
        <v/>
      </c>
      <c r="M135" s="296" t="s">
        <v>977</v>
      </c>
    </row>
    <row r="136" spans="1:19">
      <c r="I136" s="110" t="s">
        <v>726</v>
      </c>
      <c r="L136" s="120" t="str">
        <f>IF(調査票!$C200="","",調査票!$C200)</f>
        <v/>
      </c>
      <c r="M136" s="121" t="s">
        <v>1684</v>
      </c>
      <c r="N136" s="304" t="s">
        <v>1679</v>
      </c>
      <c r="O136" s="110" t="s">
        <v>1674</v>
      </c>
    </row>
    <row r="137" spans="1:19">
      <c r="A137" s="110" t="s">
        <v>610</v>
      </c>
      <c r="C137" s="110" t="s">
        <v>593</v>
      </c>
      <c r="F137" s="120" t="str">
        <f>IF(調査票!K83="","",VLOOKUP(調査票!K83,$AF$2:$AG$3,2,FALSE))</f>
        <v/>
      </c>
      <c r="G137" s="306" t="s">
        <v>1535</v>
      </c>
      <c r="I137" s="110" t="s">
        <v>455</v>
      </c>
      <c r="L137" s="120" t="str">
        <f>IF(調査票!$C201="","",調査票!$C201)</f>
        <v/>
      </c>
      <c r="M137" s="296" t="s">
        <v>978</v>
      </c>
    </row>
    <row r="138" spans="1:19">
      <c r="C138" s="110" t="s">
        <v>54</v>
      </c>
      <c r="F138" s="120" t="str">
        <f>IF(調査票!G84="","",調査票!G84)</f>
        <v/>
      </c>
      <c r="G138" s="296" t="s">
        <v>1536</v>
      </c>
      <c r="J138" s="110" t="s">
        <v>452</v>
      </c>
      <c r="L138" s="120" t="str">
        <f>IF(調査票!$H201="","",調査票!$H201)</f>
        <v/>
      </c>
      <c r="M138" s="296" t="s">
        <v>979</v>
      </c>
    </row>
    <row r="139" spans="1:19">
      <c r="C139" s="110" t="s">
        <v>55</v>
      </c>
      <c r="F139" s="120" t="str">
        <f>IF(調査票!G85="","",調査票!G85)</f>
        <v/>
      </c>
      <c r="G139" s="305" t="s">
        <v>1537</v>
      </c>
      <c r="I139" s="110" t="s">
        <v>725</v>
      </c>
      <c r="L139" s="120" t="str">
        <f>IF(調査票!$C202="","",調査票!$C202)</f>
        <v/>
      </c>
      <c r="M139" s="121" t="s">
        <v>1685</v>
      </c>
      <c r="N139" s="304" t="s">
        <v>1680</v>
      </c>
      <c r="O139" s="110" t="s">
        <v>1674</v>
      </c>
    </row>
    <row r="140" spans="1:19">
      <c r="C140" s="110" t="s">
        <v>56</v>
      </c>
      <c r="F140" s="120" t="str">
        <f>IF(調査票!G86="","",調査票!G86)</f>
        <v/>
      </c>
      <c r="G140" s="305" t="s">
        <v>1538</v>
      </c>
      <c r="I140" s="110" t="s">
        <v>456</v>
      </c>
      <c r="L140" s="120" t="str">
        <f>IF(調査票!$C203="","",調査票!$C203)</f>
        <v/>
      </c>
      <c r="M140" s="296" t="s">
        <v>980</v>
      </c>
    </row>
    <row r="141" spans="1:19">
      <c r="A141" s="111" t="s">
        <v>476</v>
      </c>
      <c r="D141" s="110" t="s">
        <v>741</v>
      </c>
      <c r="F141" s="120" t="str">
        <f>IF(調査票!C268="","",調査票!C268)</f>
        <v/>
      </c>
      <c r="G141" s="296" t="s">
        <v>893</v>
      </c>
      <c r="J141" s="110" t="s">
        <v>452</v>
      </c>
      <c r="L141" s="120" t="str">
        <f>IF(調査票!$H203="","",調査票!$H203)</f>
        <v/>
      </c>
      <c r="M141" s="296" t="s">
        <v>981</v>
      </c>
    </row>
    <row r="142" spans="1:19">
      <c r="A142" s="111" t="s">
        <v>794</v>
      </c>
      <c r="E142" s="115" t="s">
        <v>591</v>
      </c>
      <c r="F142" s="116" t="str">
        <f>IF(調査票!G269="","",調査票!G269)</f>
        <v/>
      </c>
      <c r="G142" s="301" t="s">
        <v>1539</v>
      </c>
      <c r="I142" s="110" t="s">
        <v>457</v>
      </c>
      <c r="L142" s="120" t="str">
        <f>IF(調査票!$C204="","",調査票!$C204)</f>
        <v/>
      </c>
      <c r="M142" s="296" t="s">
        <v>982</v>
      </c>
    </row>
    <row r="143" spans="1:19">
      <c r="E143" s="110" t="s">
        <v>416</v>
      </c>
      <c r="F143" s="120" t="str">
        <f>IF(調査票!$C269="","",調査票!$C269)</f>
        <v/>
      </c>
      <c r="G143" s="305" t="s">
        <v>1540</v>
      </c>
      <c r="J143" s="110" t="s">
        <v>452</v>
      </c>
      <c r="L143" s="120" t="str">
        <f>IF(調査票!$H204="","",調査票!$H204)</f>
        <v/>
      </c>
      <c r="M143" s="296" t="s">
        <v>983</v>
      </c>
    </row>
    <row r="144" spans="1:19">
      <c r="C144" s="111" t="s">
        <v>765</v>
      </c>
      <c r="F144" s="120" t="str">
        <f>IF(調査票!$C270="","",調査票!$C270)</f>
        <v/>
      </c>
      <c r="G144" s="305" t="s">
        <v>1541</v>
      </c>
      <c r="I144" s="110" t="s">
        <v>436</v>
      </c>
      <c r="J144" s="110">
        <v>1</v>
      </c>
      <c r="L144" s="120" t="str">
        <f>IF(調査票!$C205="","",調査票!$C205)</f>
        <v/>
      </c>
      <c r="M144" s="296" t="s">
        <v>984</v>
      </c>
    </row>
    <row r="145" spans="1:18">
      <c r="C145" s="111" t="s">
        <v>775</v>
      </c>
      <c r="F145" s="120" t="str">
        <f>IF(調査票!$C271="","",調査票!$C271)</f>
        <v/>
      </c>
      <c r="G145" s="305" t="s">
        <v>1542</v>
      </c>
      <c r="J145" s="110" t="s">
        <v>430</v>
      </c>
      <c r="L145" s="120" t="str">
        <f>IF(調査票!$H205="","",調査票!$H205)</f>
        <v/>
      </c>
      <c r="M145" s="296" t="s">
        <v>985</v>
      </c>
    </row>
    <row r="146" spans="1:18">
      <c r="I146" s="110" t="s">
        <v>436</v>
      </c>
      <c r="J146" s="110">
        <v>2</v>
      </c>
      <c r="L146" s="120" t="str">
        <f>IF(調査票!$C206="","",調査票!$C206)</f>
        <v/>
      </c>
      <c r="M146" s="296" t="s">
        <v>986</v>
      </c>
    </row>
    <row r="147" spans="1:18">
      <c r="J147" s="110" t="s">
        <v>430</v>
      </c>
      <c r="L147" s="120" t="str">
        <f>IF(調査票!$H206="","",調査票!$H206)</f>
        <v/>
      </c>
      <c r="M147" s="296" t="s">
        <v>987</v>
      </c>
    </row>
    <row r="148" spans="1:18">
      <c r="C148" s="111" t="s">
        <v>777</v>
      </c>
      <c r="F148" s="120" t="str">
        <f>IF(調査票!$C272="","",調査票!$C272)</f>
        <v/>
      </c>
      <c r="G148" s="305" t="s">
        <v>1543</v>
      </c>
      <c r="I148" s="110" t="s">
        <v>436</v>
      </c>
      <c r="J148" s="110">
        <v>3</v>
      </c>
      <c r="L148" s="120" t="str">
        <f>IF(調査票!$C207="","",調査票!$C207)</f>
        <v/>
      </c>
      <c r="M148" s="296" t="s">
        <v>988</v>
      </c>
    </row>
    <row r="149" spans="1:18">
      <c r="C149" s="111" t="s">
        <v>778</v>
      </c>
      <c r="F149" s="120" t="str">
        <f>IF(調査票!$C273="","",調査票!$C273)</f>
        <v/>
      </c>
      <c r="G149" s="305" t="s">
        <v>1544</v>
      </c>
      <c r="J149" s="110" t="s">
        <v>430</v>
      </c>
      <c r="L149" s="120" t="str">
        <f>IF(調査票!$H207="","",調査票!$H207)</f>
        <v/>
      </c>
      <c r="M149" s="296" t="s">
        <v>989</v>
      </c>
    </row>
    <row r="150" spans="1:18">
      <c r="C150" s="111" t="s">
        <v>780</v>
      </c>
      <c r="F150" s="120" t="str">
        <f>IF(調査票!$C274="","",調査票!$C274)</f>
        <v/>
      </c>
      <c r="G150" s="305" t="s">
        <v>1545</v>
      </c>
      <c r="H150" s="111" t="s">
        <v>458</v>
      </c>
      <c r="K150" s="115" t="s">
        <v>591</v>
      </c>
      <c r="L150" s="116" t="str">
        <f>IF(調査票!G208="","",調査票!G208)</f>
        <v/>
      </c>
      <c r="M150" s="301" t="s">
        <v>1515</v>
      </c>
      <c r="N150" s="111"/>
    </row>
    <row r="151" spans="1:18">
      <c r="C151" s="111" t="s">
        <v>782</v>
      </c>
      <c r="F151" s="120" t="str">
        <f>IF(調査票!$C275="","",調査票!$C275)</f>
        <v/>
      </c>
      <c r="G151" s="305" t="s">
        <v>1546</v>
      </c>
      <c r="J151" s="110" t="s">
        <v>416</v>
      </c>
      <c r="L151" s="120" t="str">
        <f>IF(調査票!$C208="","",調査票!$C208)</f>
        <v/>
      </c>
      <c r="M151" s="296" t="s">
        <v>990</v>
      </c>
    </row>
    <row r="152" spans="1:18">
      <c r="A152" s="111" t="s">
        <v>795</v>
      </c>
      <c r="E152" s="115" t="s">
        <v>591</v>
      </c>
      <c r="F152" s="116" t="str">
        <f>IF(調査票!G276="","",調査票!G276)</f>
        <v/>
      </c>
      <c r="G152" s="301" t="s">
        <v>1547</v>
      </c>
      <c r="I152" s="110" t="s">
        <v>459</v>
      </c>
      <c r="L152" s="120" t="str">
        <f>IF(調査票!$C209="","",調査票!$C209)</f>
        <v/>
      </c>
      <c r="M152" s="296" t="s">
        <v>991</v>
      </c>
    </row>
    <row r="153" spans="1:18">
      <c r="A153" s="111"/>
      <c r="E153" s="110" t="s">
        <v>416</v>
      </c>
      <c r="F153" s="120" t="str">
        <f>IF(調査票!C276="","",調査票!C276)</f>
        <v/>
      </c>
      <c r="G153" s="300" t="s">
        <v>1548</v>
      </c>
      <c r="I153" s="110" t="s">
        <v>460</v>
      </c>
      <c r="L153" s="120" t="str">
        <f>IF(調査票!$C210="","",調査票!$C210)</f>
        <v/>
      </c>
      <c r="M153" s="296" t="s">
        <v>992</v>
      </c>
      <c r="Q153" s="113"/>
      <c r="R153" s="130"/>
    </row>
    <row r="154" spans="1:18">
      <c r="F154" s="311"/>
      <c r="I154" s="110" t="s">
        <v>461</v>
      </c>
      <c r="L154" s="120" t="str">
        <f>IF(調査票!$C211="","",調査票!$C211)</f>
        <v/>
      </c>
      <c r="M154" s="296" t="s">
        <v>993</v>
      </c>
    </row>
    <row r="155" spans="1:18">
      <c r="F155" s="311"/>
      <c r="I155" s="110" t="s">
        <v>436</v>
      </c>
      <c r="J155" s="110">
        <v>1</v>
      </c>
      <c r="L155" s="120" t="str">
        <f>IF(調査票!$C212="","",調査票!$C212)</f>
        <v/>
      </c>
      <c r="M155" s="296" t="s">
        <v>994</v>
      </c>
    </row>
    <row r="156" spans="1:18">
      <c r="F156" s="311"/>
      <c r="J156" s="110" t="s">
        <v>430</v>
      </c>
      <c r="L156" s="120" t="str">
        <f>IF(調査票!$H212="","",調査票!$H212)</f>
        <v/>
      </c>
      <c r="M156" s="296" t="s">
        <v>995</v>
      </c>
    </row>
    <row r="157" spans="1:18">
      <c r="F157" s="311"/>
      <c r="I157" s="110" t="s">
        <v>436</v>
      </c>
      <c r="J157" s="110">
        <v>2</v>
      </c>
      <c r="L157" s="120" t="str">
        <f>IF(調査票!$C213="","",調査票!$C213)</f>
        <v/>
      </c>
      <c r="M157" s="296" t="s">
        <v>996</v>
      </c>
    </row>
    <row r="158" spans="1:18">
      <c r="C158" s="111"/>
      <c r="F158" s="311"/>
      <c r="J158" s="110" t="s">
        <v>430</v>
      </c>
      <c r="L158" s="120" t="str">
        <f>IF(調査票!$H213="","",調査票!$H213)</f>
        <v/>
      </c>
      <c r="M158" s="296" t="s">
        <v>997</v>
      </c>
    </row>
    <row r="159" spans="1:18">
      <c r="F159" s="311"/>
      <c r="I159" s="110" t="s">
        <v>436</v>
      </c>
      <c r="J159" s="110">
        <v>3</v>
      </c>
      <c r="L159" s="120" t="str">
        <f>IF(調査票!$C214="","",調査票!$C214)</f>
        <v/>
      </c>
      <c r="M159" s="296" t="s">
        <v>998</v>
      </c>
    </row>
    <row r="160" spans="1:18">
      <c r="F160" s="311"/>
      <c r="G160" s="111"/>
      <c r="J160" s="110" t="s">
        <v>430</v>
      </c>
      <c r="L160" s="120" t="str">
        <f>IF(調査票!$H214="","",調査票!$H214)</f>
        <v/>
      </c>
      <c r="M160" s="296" t="s">
        <v>999</v>
      </c>
    </row>
    <row r="161" spans="1:33">
      <c r="F161" s="311"/>
      <c r="H161" s="111" t="s">
        <v>155</v>
      </c>
      <c r="K161" s="115" t="s">
        <v>591</v>
      </c>
      <c r="L161" s="116" t="str">
        <f>IF(調査票!G252="","",調査票!G252)</f>
        <v/>
      </c>
      <c r="M161" s="301" t="s">
        <v>1516</v>
      </c>
    </row>
    <row r="162" spans="1:33">
      <c r="F162" s="311"/>
      <c r="J162" s="110" t="s">
        <v>416</v>
      </c>
      <c r="L162" s="120" t="str">
        <f>IF(調査票!$C252="","",調査票!$C252)</f>
        <v/>
      </c>
      <c r="M162" s="305" t="s">
        <v>1687</v>
      </c>
    </row>
    <row r="163" spans="1:33">
      <c r="F163" s="311"/>
      <c r="I163" s="110" t="s">
        <v>473</v>
      </c>
      <c r="L163" s="120" t="str">
        <f>IF(調査票!$C253="","",調査票!$C253)</f>
        <v/>
      </c>
      <c r="M163" s="121" t="s">
        <v>1686</v>
      </c>
      <c r="N163" s="304" t="s">
        <v>1681</v>
      </c>
      <c r="O163" s="110" t="s">
        <v>1674</v>
      </c>
    </row>
    <row r="164" spans="1:33">
      <c r="F164" s="311"/>
      <c r="I164" s="110" t="s">
        <v>474</v>
      </c>
      <c r="L164" s="120" t="str">
        <f>IF(調査票!$C254="","",調査票!$C254)</f>
        <v/>
      </c>
      <c r="M164" s="306" t="s">
        <v>1517</v>
      </c>
    </row>
    <row r="165" spans="1:33">
      <c r="F165" s="311"/>
      <c r="I165" s="110" t="s">
        <v>475</v>
      </c>
      <c r="L165" s="120" t="str">
        <f>IF(調査票!$C255="","",調査票!$C255)</f>
        <v/>
      </c>
      <c r="M165" s="305" t="s">
        <v>1518</v>
      </c>
    </row>
    <row r="166" spans="1:33">
      <c r="F166" s="311"/>
      <c r="I166" s="110" t="s">
        <v>749</v>
      </c>
      <c r="L166" s="120" t="str">
        <f>IF(調査票!$C256="","",調査票!$C256)</f>
        <v/>
      </c>
      <c r="M166" s="305" t="s">
        <v>1519</v>
      </c>
    </row>
    <row r="167" spans="1:33">
      <c r="C167" s="111"/>
      <c r="F167" s="311"/>
      <c r="I167" s="110" t="s">
        <v>436</v>
      </c>
      <c r="J167" s="110">
        <v>1</v>
      </c>
      <c r="L167" s="120" t="str">
        <f>IF(調査票!$C257="","",調査票!$C257)</f>
        <v/>
      </c>
      <c r="M167" s="305" t="s">
        <v>1520</v>
      </c>
    </row>
    <row r="168" spans="1:33">
      <c r="C168" s="110" t="s">
        <v>836</v>
      </c>
      <c r="F168" s="120" t="str">
        <f>IF(調査票!C277="","",調査票!C277)</f>
        <v/>
      </c>
      <c r="G168" s="300" t="s">
        <v>1549</v>
      </c>
      <c r="J168" s="110" t="s">
        <v>430</v>
      </c>
      <c r="L168" s="120" t="str">
        <f>IF(調査票!$H257="","",調査票!$H257)</f>
        <v/>
      </c>
      <c r="M168" s="305" t="s">
        <v>1521</v>
      </c>
    </row>
    <row r="169" spans="1:33">
      <c r="D169" s="110" t="s">
        <v>430</v>
      </c>
      <c r="E169" s="110">
        <v>1</v>
      </c>
      <c r="F169" s="120" t="str">
        <f>IF(調査票!H277="","",調査票!H277)</f>
        <v/>
      </c>
      <c r="G169" s="300" t="s">
        <v>1550</v>
      </c>
      <c r="I169" s="110" t="s">
        <v>436</v>
      </c>
      <c r="J169" s="110">
        <v>2</v>
      </c>
      <c r="L169" s="120" t="str">
        <f>IF(調査票!$C258="","",調査票!$C258)</f>
        <v/>
      </c>
      <c r="M169" s="305" t="s">
        <v>1522</v>
      </c>
    </row>
    <row r="170" spans="1:33">
      <c r="C170" s="110" t="s">
        <v>837</v>
      </c>
      <c r="F170" s="120" t="str">
        <f>IF(調査票!C278="","",調査票!C278)</f>
        <v/>
      </c>
      <c r="G170" s="300" t="s">
        <v>1551</v>
      </c>
      <c r="J170" s="110" t="s">
        <v>430</v>
      </c>
      <c r="L170" s="120" t="str">
        <f>IF(調査票!$H258="","",調査票!$H258)</f>
        <v/>
      </c>
      <c r="M170" s="305" t="s">
        <v>1523</v>
      </c>
      <c r="AG170" s="295"/>
    </row>
    <row r="171" spans="1:33">
      <c r="D171" s="110" t="s">
        <v>430</v>
      </c>
      <c r="E171" s="110">
        <v>2</v>
      </c>
      <c r="F171" s="120" t="str">
        <f>IF(調査票!H278="","",調査票!H278)</f>
        <v/>
      </c>
      <c r="G171" s="300" t="s">
        <v>1552</v>
      </c>
      <c r="AG171" s="295"/>
    </row>
    <row r="172" spans="1:33">
      <c r="C172" s="110" t="s">
        <v>838</v>
      </c>
      <c r="F172" s="120" t="str">
        <f>IF(調査票!C279="","",調査票!C279)</f>
        <v/>
      </c>
      <c r="G172" s="300" t="s">
        <v>1553</v>
      </c>
      <c r="AG172" s="295"/>
    </row>
    <row r="173" spans="1:33">
      <c r="D173" s="110" t="s">
        <v>430</v>
      </c>
      <c r="E173" s="110">
        <v>3</v>
      </c>
      <c r="F173" s="120" t="str">
        <f>IF(調査票!H279="","",調査票!H279)</f>
        <v/>
      </c>
      <c r="G173" s="300" t="s">
        <v>1554</v>
      </c>
    </row>
    <row r="174" spans="1:33">
      <c r="A174" s="111" t="s">
        <v>796</v>
      </c>
      <c r="E174" s="115" t="s">
        <v>591</v>
      </c>
      <c r="F174" s="116" t="str">
        <f>IF(調査票!G280="","",調査票!G280)</f>
        <v/>
      </c>
      <c r="G174" s="302" t="s">
        <v>1524</v>
      </c>
    </row>
    <row r="175" spans="1:33">
      <c r="E175" s="110" t="s">
        <v>416</v>
      </c>
      <c r="F175" s="120" t="str">
        <f>IF(調査票!C280="","",調査票!C280)</f>
        <v/>
      </c>
      <c r="G175" s="305" t="s">
        <v>1525</v>
      </c>
    </row>
    <row r="176" spans="1:33">
      <c r="C176" s="110" t="s">
        <v>793</v>
      </c>
      <c r="F176" s="120" t="str">
        <f>IF(調査票!$C281="","",調査票!$C281)</f>
        <v/>
      </c>
      <c r="G176" s="305" t="s">
        <v>1526</v>
      </c>
    </row>
    <row r="177" spans="1:19">
      <c r="A177" s="111" t="s">
        <v>790</v>
      </c>
      <c r="E177" s="115" t="s">
        <v>591</v>
      </c>
      <c r="F177" s="116" t="str">
        <f>IF(調査票!G282="","",調査票!G282)</f>
        <v/>
      </c>
      <c r="G177" s="301" t="s">
        <v>1527</v>
      </c>
    </row>
    <row r="178" spans="1:19">
      <c r="D178" s="110" t="s">
        <v>416</v>
      </c>
      <c r="F178" s="120" t="str">
        <f>IF(調査票!C282="","",調査票!C282)</f>
        <v/>
      </c>
      <c r="G178" s="310" t="s">
        <v>880</v>
      </c>
    </row>
    <row r="179" spans="1:19">
      <c r="C179" s="110" t="s">
        <v>740</v>
      </c>
      <c r="F179" s="120" t="str">
        <f>IF(調査票!$C283="","",調査票!$C283)</f>
        <v/>
      </c>
      <c r="G179" s="305" t="s">
        <v>1528</v>
      </c>
    </row>
    <row r="180" spans="1:19">
      <c r="C180" s="110" t="s">
        <v>1674</v>
      </c>
      <c r="D180" s="110" t="s">
        <v>430</v>
      </c>
      <c r="F180" s="120" t="str">
        <f>IF(調査票!$H283="","",調査票!$H283)</f>
        <v/>
      </c>
      <c r="G180" s="305" t="s">
        <v>1529</v>
      </c>
    </row>
    <row r="181" spans="1:19">
      <c r="C181" s="110" t="s">
        <v>791</v>
      </c>
      <c r="F181" s="120" t="str">
        <f>IF(調査票!$C284="","",調査票!$C284)</f>
        <v/>
      </c>
      <c r="G181" s="305" t="s">
        <v>1530</v>
      </c>
    </row>
    <row r="182" spans="1:19">
      <c r="D182" s="110" t="s">
        <v>430</v>
      </c>
      <c r="F182" s="120" t="str">
        <f>IF(調査票!$H284="","",調査票!$H284)</f>
        <v/>
      </c>
      <c r="G182" s="310" t="s">
        <v>881</v>
      </c>
    </row>
    <row r="183" spans="1:19">
      <c r="A183" s="111" t="s">
        <v>792</v>
      </c>
      <c r="E183" s="115" t="s">
        <v>591</v>
      </c>
      <c r="F183" s="116" t="str">
        <f>IF(調査票!G285="","",調査票!G285)</f>
        <v/>
      </c>
      <c r="G183" s="301" t="s">
        <v>1531</v>
      </c>
    </row>
    <row r="184" spans="1:19">
      <c r="D184" s="110" t="s">
        <v>416</v>
      </c>
      <c r="F184" s="120" t="str">
        <f>IF(調査票!C285="","",調査票!C285)</f>
        <v/>
      </c>
      <c r="G184" s="310" t="s">
        <v>882</v>
      </c>
    </row>
    <row r="185" spans="1:19">
      <c r="C185" s="110" t="s">
        <v>740</v>
      </c>
      <c r="F185" s="120" t="str">
        <f>IF(調査票!$C286="","",調査票!$C286)</f>
        <v/>
      </c>
      <c r="G185" s="305" t="s">
        <v>1532</v>
      </c>
    </row>
    <row r="186" spans="1:19">
      <c r="D186" s="110" t="s">
        <v>430</v>
      </c>
      <c r="F186" s="120" t="str">
        <f>IF(調査票!$H286="","",調査票!$H286)</f>
        <v/>
      </c>
      <c r="G186" s="305" t="s">
        <v>1533</v>
      </c>
    </row>
    <row r="187" spans="1:19">
      <c r="C187" s="110" t="s">
        <v>791</v>
      </c>
      <c r="F187" s="120" t="str">
        <f>IF(調査票!$C287="","",調査票!$C287)</f>
        <v/>
      </c>
      <c r="G187" s="305" t="s">
        <v>1534</v>
      </c>
    </row>
    <row r="188" spans="1:19">
      <c r="D188" s="110" t="s">
        <v>430</v>
      </c>
      <c r="F188" s="120" t="str">
        <f>IF(調査票!$H287="","",調査票!$H287)</f>
        <v/>
      </c>
      <c r="G188" s="310" t="s">
        <v>883</v>
      </c>
    </row>
    <row r="192" spans="1:19">
      <c r="A192" s="111" t="s">
        <v>150</v>
      </c>
      <c r="E192" s="115" t="s">
        <v>591</v>
      </c>
      <c r="F192" s="116" t="str">
        <f>IF(調査票!G221="","",調査票!G221)</f>
        <v/>
      </c>
      <c r="G192" s="302" t="s">
        <v>1555</v>
      </c>
      <c r="I192" s="111" t="s">
        <v>470</v>
      </c>
      <c r="J192" s="110" t="s">
        <v>466</v>
      </c>
      <c r="L192" s="120" t="str">
        <f>IF(調査票!C232="","",VLOOKUP(調査票!C232,$AH$19:$AI$27,2,FALSE))</f>
        <v/>
      </c>
      <c r="M192" s="296" t="s">
        <v>1109</v>
      </c>
      <c r="O192" s="111" t="s">
        <v>471</v>
      </c>
      <c r="P192" s="110" t="s">
        <v>466</v>
      </c>
      <c r="R192" s="120" t="str">
        <f>IF(調査票!C241="","",VLOOKUP(調査票!C241,$AH$29:$AI$34,2,FALSE))</f>
        <v/>
      </c>
      <c r="S192" s="296" t="s">
        <v>1113</v>
      </c>
    </row>
    <row r="193" spans="1:19">
      <c r="C193" s="110" t="s">
        <v>416</v>
      </c>
      <c r="F193" s="120" t="str">
        <f>IF(調査票!$C221="","",調査票!$C221)</f>
        <v/>
      </c>
      <c r="G193" s="296" t="s">
        <v>1104</v>
      </c>
      <c r="J193" s="110" t="s">
        <v>467</v>
      </c>
      <c r="L193" s="120" t="str">
        <f>IF(調査票!C233="","",調査票!C233)</f>
        <v/>
      </c>
      <c r="M193" s="306" t="s">
        <v>1588</v>
      </c>
      <c r="P193" s="110" t="s">
        <v>467</v>
      </c>
      <c r="R193" s="120" t="str">
        <f>IF(調査票!C242="","",調査票!C242)</f>
        <v/>
      </c>
      <c r="S193" s="306" t="s">
        <v>1627</v>
      </c>
    </row>
    <row r="194" spans="1:19" ht="10.95" customHeight="1">
      <c r="A194" s="111" t="s">
        <v>463</v>
      </c>
      <c r="F194" s="120" t="str">
        <f>IF(調査票!$C222="","",調査票!$C222)</f>
        <v/>
      </c>
      <c r="G194" s="296" t="s">
        <v>1105</v>
      </c>
      <c r="J194" s="110" t="s">
        <v>468</v>
      </c>
      <c r="L194" s="120" t="str">
        <f>IF(調査票!C235="","",調査票!C235)</f>
        <v/>
      </c>
      <c r="M194" s="305" t="s">
        <v>1589</v>
      </c>
      <c r="P194" s="110" t="s">
        <v>468</v>
      </c>
      <c r="R194" s="120" t="str">
        <f>IF(調査票!C244="","",調査票!C244)</f>
        <v/>
      </c>
      <c r="S194" s="305" t="s">
        <v>1628</v>
      </c>
    </row>
    <row r="195" spans="1:19">
      <c r="C195" s="110" t="s">
        <v>430</v>
      </c>
      <c r="F195" s="120" t="str">
        <f>IF(調査票!$H222="","",調査票!$H222)</f>
        <v/>
      </c>
      <c r="G195" s="305" t="s">
        <v>1556</v>
      </c>
      <c r="J195" s="110" t="s">
        <v>405</v>
      </c>
      <c r="L195" s="120" t="str">
        <f>IF(調査票!D235="","",調査票!D235)</f>
        <v/>
      </c>
      <c r="M195" s="305" t="s">
        <v>1590</v>
      </c>
      <c r="P195" s="110" t="s">
        <v>405</v>
      </c>
      <c r="R195" s="120" t="str">
        <f>IF(調査票!D244="","",調査票!D244)</f>
        <v/>
      </c>
      <c r="S195" s="305" t="s">
        <v>1629</v>
      </c>
    </row>
    <row r="196" spans="1:19">
      <c r="A196" s="110" t="s">
        <v>464</v>
      </c>
      <c r="C196" s="111" t="s">
        <v>465</v>
      </c>
      <c r="D196" s="110" t="s">
        <v>466</v>
      </c>
      <c r="F196" s="120" t="str">
        <f>IF(調査票!C224="","",VLOOKUP(調査票!C224,$AH$12:$AI$17,2,FALSE))</f>
        <v/>
      </c>
      <c r="G196" s="296" t="s">
        <v>1106</v>
      </c>
      <c r="J196" s="110" t="s">
        <v>469</v>
      </c>
      <c r="L196" s="120" t="str">
        <f>IF(調査票!E235="","",調査票!E235)</f>
        <v/>
      </c>
      <c r="M196" s="305" t="s">
        <v>1591</v>
      </c>
      <c r="P196" s="110" t="s">
        <v>469</v>
      </c>
      <c r="R196" s="120" t="str">
        <f>IF(調査票!E244="","",調査票!E244)</f>
        <v/>
      </c>
      <c r="S196" s="305" t="s">
        <v>1630</v>
      </c>
    </row>
    <row r="197" spans="1:19">
      <c r="D197" s="110" t="s">
        <v>467</v>
      </c>
      <c r="F197" s="120" t="str">
        <f>IF(調査票!C225="","",調査票!C225)</f>
        <v/>
      </c>
      <c r="G197" s="305" t="s">
        <v>1557</v>
      </c>
      <c r="J197" s="110" t="s">
        <v>468</v>
      </c>
      <c r="L197" s="120" t="str">
        <f>IF(調査票!C236="","",調査票!C236)</f>
        <v/>
      </c>
      <c r="M197" s="305" t="s">
        <v>1592</v>
      </c>
      <c r="P197" s="110" t="s">
        <v>468</v>
      </c>
      <c r="R197" s="120" t="str">
        <f>IF(調査票!C245="","",調査票!C245)</f>
        <v/>
      </c>
      <c r="S197" s="305" t="s">
        <v>1631</v>
      </c>
    </row>
    <row r="198" spans="1:19">
      <c r="D198" s="110" t="s">
        <v>468</v>
      </c>
      <c r="F198" s="120" t="str">
        <f>IF(調査票!C227="","",調査票!C227)</f>
        <v/>
      </c>
      <c r="G198" s="305" t="s">
        <v>1558</v>
      </c>
      <c r="J198" s="110" t="s">
        <v>405</v>
      </c>
      <c r="L198" s="120" t="str">
        <f>IF(調査票!D236="","",調査票!D236)</f>
        <v/>
      </c>
      <c r="M198" s="305" t="s">
        <v>1593</v>
      </c>
      <c r="P198" s="110" t="s">
        <v>405</v>
      </c>
      <c r="R198" s="120" t="str">
        <f>IF(調査票!D245="","",調査票!D245)</f>
        <v/>
      </c>
      <c r="S198" s="305" t="s">
        <v>1632</v>
      </c>
    </row>
    <row r="199" spans="1:19">
      <c r="D199" s="110" t="s">
        <v>405</v>
      </c>
      <c r="F199" s="120" t="str">
        <f>IF(調査票!D227="","",調査票!D227)</f>
        <v/>
      </c>
      <c r="G199" s="305" t="s">
        <v>1559</v>
      </c>
      <c r="J199" s="110" t="s">
        <v>469</v>
      </c>
      <c r="L199" s="120" t="str">
        <f>IF(調査票!E236="","",調査票!E236)</f>
        <v/>
      </c>
      <c r="M199" s="305" t="s">
        <v>1594</v>
      </c>
      <c r="P199" s="110" t="s">
        <v>469</v>
      </c>
      <c r="R199" s="120" t="str">
        <f>IF(調査票!E245="","",調査票!E245)</f>
        <v/>
      </c>
      <c r="S199" s="305" t="s">
        <v>1633</v>
      </c>
    </row>
    <row r="200" spans="1:19">
      <c r="D200" s="110" t="s">
        <v>469</v>
      </c>
      <c r="F200" s="120" t="str">
        <f>IF(調査票!E227="","",調査票!E227)</f>
        <v/>
      </c>
      <c r="G200" s="305" t="s">
        <v>1560</v>
      </c>
      <c r="J200" s="110" t="s">
        <v>468</v>
      </c>
      <c r="L200" s="120" t="str">
        <f>IF(調査票!C237="","",調査票!C237)</f>
        <v/>
      </c>
      <c r="M200" s="305" t="s">
        <v>1595</v>
      </c>
      <c r="P200" s="110" t="s">
        <v>468</v>
      </c>
      <c r="R200" s="120" t="str">
        <f>IF(調査票!C246="","",調査票!C246)</f>
        <v/>
      </c>
      <c r="S200" s="305" t="s">
        <v>1634</v>
      </c>
    </row>
    <row r="201" spans="1:19">
      <c r="D201" s="110" t="s">
        <v>468</v>
      </c>
      <c r="F201" s="120" t="str">
        <f>IF(調査票!C228="","",調査票!C228)</f>
        <v/>
      </c>
      <c r="G201" s="305" t="s">
        <v>1561</v>
      </c>
      <c r="J201" s="110" t="s">
        <v>405</v>
      </c>
      <c r="L201" s="120" t="str">
        <f>IF(調査票!D237="","",調査票!D237)</f>
        <v/>
      </c>
      <c r="M201" s="305" t="s">
        <v>1596</v>
      </c>
      <c r="P201" s="110" t="s">
        <v>405</v>
      </c>
      <c r="R201" s="120" t="str">
        <f>IF(調査票!D246="","",調査票!D246)</f>
        <v/>
      </c>
      <c r="S201" s="305" t="s">
        <v>1635</v>
      </c>
    </row>
    <row r="202" spans="1:19">
      <c r="D202" s="110" t="s">
        <v>405</v>
      </c>
      <c r="F202" s="120" t="str">
        <f>IF(調査票!D228="","",調査票!D228)</f>
        <v/>
      </c>
      <c r="G202" s="305" t="s">
        <v>1562</v>
      </c>
      <c r="J202" s="110" t="s">
        <v>469</v>
      </c>
      <c r="L202" s="120" t="str">
        <f>IF(調査票!E237="","",調査票!E237)</f>
        <v/>
      </c>
      <c r="M202" s="305" t="s">
        <v>1597</v>
      </c>
      <c r="P202" s="110" t="s">
        <v>469</v>
      </c>
      <c r="R202" s="120" t="str">
        <f>IF(調査票!E246="","",調査票!E246)</f>
        <v/>
      </c>
      <c r="S202" s="305" t="s">
        <v>1636</v>
      </c>
    </row>
    <row r="203" spans="1:19">
      <c r="D203" s="110" t="s">
        <v>469</v>
      </c>
      <c r="F203" s="120" t="str">
        <f>IF(調査票!E228="","",調査票!E228)</f>
        <v/>
      </c>
      <c r="G203" s="305" t="s">
        <v>1563</v>
      </c>
      <c r="J203" s="110" t="s">
        <v>468</v>
      </c>
      <c r="L203" s="120" t="str">
        <f>IF(調査票!C238="","",調査票!C238)</f>
        <v/>
      </c>
      <c r="M203" s="305" t="s">
        <v>1598</v>
      </c>
      <c r="O203" s="110" t="str">
        <f>O192</f>
        <v>その他の揚重機</v>
      </c>
      <c r="P203" s="110" t="s">
        <v>466</v>
      </c>
      <c r="R203" s="120" t="str">
        <f>IF(調査票!F241="","",VLOOKUP(調査票!F241,$AH$29:$AI$34,2,FALSE))</f>
        <v/>
      </c>
      <c r="S203" s="296" t="s">
        <v>1114</v>
      </c>
    </row>
    <row r="204" spans="1:19">
      <c r="D204" s="110" t="s">
        <v>468</v>
      </c>
      <c r="F204" s="120" t="str">
        <f>IF(調査票!C229="","",調査票!C229)</f>
        <v/>
      </c>
      <c r="G204" s="305" t="s">
        <v>1564</v>
      </c>
      <c r="J204" s="110" t="s">
        <v>405</v>
      </c>
      <c r="L204" s="120" t="str">
        <f>IF(調査票!D238="","",調査票!D238)</f>
        <v/>
      </c>
      <c r="M204" s="305" t="s">
        <v>1599</v>
      </c>
      <c r="P204" s="110" t="s">
        <v>467</v>
      </c>
      <c r="R204" s="120" t="str">
        <f>IF(調査票!F242="","",調査票!F242)</f>
        <v/>
      </c>
      <c r="S204" s="306" t="s">
        <v>1637</v>
      </c>
    </row>
    <row r="205" spans="1:19">
      <c r="D205" s="110" t="s">
        <v>405</v>
      </c>
      <c r="F205" s="120" t="str">
        <f>IF(調査票!D229="","",調査票!D229)</f>
        <v/>
      </c>
      <c r="G205" s="305" t="s">
        <v>1565</v>
      </c>
      <c r="J205" s="110" t="s">
        <v>469</v>
      </c>
      <c r="L205" s="120" t="str">
        <f>IF(調査票!E238="","",調査票!E238)</f>
        <v/>
      </c>
      <c r="M205" s="305" t="s">
        <v>1600</v>
      </c>
      <c r="P205" s="110" t="s">
        <v>468</v>
      </c>
      <c r="R205" s="120" t="str">
        <f>IF(調査票!F244="","",調査票!F244)</f>
        <v/>
      </c>
      <c r="S205" s="305" t="s">
        <v>1638</v>
      </c>
    </row>
    <row r="206" spans="1:19">
      <c r="D206" s="110" t="s">
        <v>469</v>
      </c>
      <c r="F206" s="120" t="str">
        <f>IF(調査票!E229="","",調査票!E229)</f>
        <v/>
      </c>
      <c r="G206" s="305" t="s">
        <v>1566</v>
      </c>
      <c r="I206" s="110" t="str">
        <f>I192</f>
        <v>移動式揚重機</v>
      </c>
      <c r="J206" s="110" t="s">
        <v>466</v>
      </c>
      <c r="L206" s="120" t="str">
        <f>IF(調査票!F232="","",VLOOKUP(調査票!F232,$AH$19:$AI$27,2,FALSE))</f>
        <v/>
      </c>
      <c r="M206" s="296" t="s">
        <v>1110</v>
      </c>
      <c r="P206" s="110" t="s">
        <v>405</v>
      </c>
      <c r="R206" s="120" t="str">
        <f>IF(調査票!G244="","",調査票!G244)</f>
        <v/>
      </c>
      <c r="S206" s="305" t="s">
        <v>1639</v>
      </c>
    </row>
    <row r="207" spans="1:19">
      <c r="C207" s="110" t="str">
        <f>C196</f>
        <v>定置式揚重機</v>
      </c>
      <c r="D207" s="110" t="s">
        <v>466</v>
      </c>
      <c r="F207" s="120" t="str">
        <f>IF(調査票!F224="","",VLOOKUP(調査票!F224,$AH$12:$AI$17,2,FALSE))</f>
        <v/>
      </c>
      <c r="G207" s="296" t="s">
        <v>1107</v>
      </c>
      <c r="J207" s="110" t="s">
        <v>467</v>
      </c>
      <c r="L207" s="120" t="str">
        <f>IF(調査票!F233="","",調査票!F233)</f>
        <v/>
      </c>
      <c r="M207" s="306" t="s">
        <v>1601</v>
      </c>
      <c r="P207" s="110" t="s">
        <v>469</v>
      </c>
      <c r="R207" s="120" t="str">
        <f>IF(調査票!H244="","",調査票!H244)</f>
        <v/>
      </c>
      <c r="S207" s="305" t="s">
        <v>1640</v>
      </c>
    </row>
    <row r="208" spans="1:19">
      <c r="D208" s="110" t="s">
        <v>467</v>
      </c>
      <c r="F208" s="120" t="str">
        <f>IF(調査票!F225="","",調査票!F225)</f>
        <v/>
      </c>
      <c r="G208" s="305" t="s">
        <v>1567</v>
      </c>
      <c r="J208" s="110" t="s">
        <v>468</v>
      </c>
      <c r="L208" s="120" t="str">
        <f>IF(調査票!F235="","",調査票!F235)</f>
        <v/>
      </c>
      <c r="M208" s="305" t="s">
        <v>1602</v>
      </c>
      <c r="P208" s="110" t="s">
        <v>468</v>
      </c>
      <c r="R208" s="120" t="str">
        <f>IF(調査票!F245="","",調査票!F245)</f>
        <v/>
      </c>
      <c r="S208" s="305" t="s">
        <v>1641</v>
      </c>
    </row>
    <row r="209" spans="3:19">
      <c r="D209" s="110" t="s">
        <v>468</v>
      </c>
      <c r="F209" s="120" t="str">
        <f>IF(調査票!F227="","",調査票!F227)</f>
        <v/>
      </c>
      <c r="G209" s="305" t="s">
        <v>1568</v>
      </c>
      <c r="J209" s="110" t="s">
        <v>405</v>
      </c>
      <c r="L209" s="120" t="str">
        <f>IF(調査票!G235="","",調査票!G235)</f>
        <v/>
      </c>
      <c r="M209" s="305" t="s">
        <v>1603</v>
      </c>
      <c r="P209" s="110" t="s">
        <v>405</v>
      </c>
      <c r="R209" s="120" t="str">
        <f>IF(調査票!G245="","",調査票!G245)</f>
        <v/>
      </c>
      <c r="S209" s="305" t="s">
        <v>1642</v>
      </c>
    </row>
    <row r="210" spans="3:19">
      <c r="D210" s="110" t="s">
        <v>405</v>
      </c>
      <c r="F210" s="120" t="str">
        <f>IF(調査票!G227="","",調査票!G227)</f>
        <v/>
      </c>
      <c r="G210" s="305" t="s">
        <v>1569</v>
      </c>
      <c r="J210" s="110" t="s">
        <v>469</v>
      </c>
      <c r="L210" s="120" t="str">
        <f>IF(調査票!H235="","",調査票!H235)</f>
        <v/>
      </c>
      <c r="M210" s="305" t="s">
        <v>1604</v>
      </c>
      <c r="P210" s="110" t="s">
        <v>469</v>
      </c>
      <c r="R210" s="120" t="str">
        <f>IF(調査票!H245="","",調査票!H245)</f>
        <v/>
      </c>
      <c r="S210" s="305" t="s">
        <v>1643</v>
      </c>
    </row>
    <row r="211" spans="3:19">
      <c r="D211" s="110" t="s">
        <v>469</v>
      </c>
      <c r="F211" s="120" t="str">
        <f>IF(調査票!H227="","",調査票!H227)</f>
        <v/>
      </c>
      <c r="G211" s="305" t="s">
        <v>1570</v>
      </c>
      <c r="J211" s="110" t="s">
        <v>468</v>
      </c>
      <c r="L211" s="120" t="str">
        <f>IF(調査票!F236="","",調査票!F236)</f>
        <v/>
      </c>
      <c r="M211" s="305" t="s">
        <v>1605</v>
      </c>
      <c r="P211" s="110" t="s">
        <v>468</v>
      </c>
      <c r="R211" s="120" t="str">
        <f>IF(調査票!F246="","",調査票!F246)</f>
        <v/>
      </c>
      <c r="S211" s="305" t="s">
        <v>1644</v>
      </c>
    </row>
    <row r="212" spans="3:19">
      <c r="D212" s="110" t="s">
        <v>468</v>
      </c>
      <c r="F212" s="120" t="str">
        <f>IF(調査票!F228="","",調査票!F228)</f>
        <v/>
      </c>
      <c r="G212" s="305" t="s">
        <v>1571</v>
      </c>
      <c r="J212" s="110" t="s">
        <v>405</v>
      </c>
      <c r="L212" s="120" t="str">
        <f>IF(調査票!G236="","",調査票!G236)</f>
        <v/>
      </c>
      <c r="M212" s="305" t="s">
        <v>1606</v>
      </c>
      <c r="P212" s="110" t="s">
        <v>405</v>
      </c>
      <c r="R212" s="120" t="str">
        <f>IF(調査票!G246="","",調査票!G246)</f>
        <v/>
      </c>
      <c r="S212" s="305" t="s">
        <v>1645</v>
      </c>
    </row>
    <row r="213" spans="3:19">
      <c r="D213" s="110" t="s">
        <v>405</v>
      </c>
      <c r="F213" s="120" t="str">
        <f>IF(調査票!G228="","",調査票!G228)</f>
        <v/>
      </c>
      <c r="G213" s="305" t="s">
        <v>1572</v>
      </c>
      <c r="J213" s="110" t="s">
        <v>469</v>
      </c>
      <c r="L213" s="120" t="str">
        <f>IF(調査票!H236="","",調査票!H236)</f>
        <v/>
      </c>
      <c r="M213" s="305" t="s">
        <v>1607</v>
      </c>
      <c r="P213" s="110" t="s">
        <v>469</v>
      </c>
      <c r="R213" s="120" t="str">
        <f>IF(調査票!H246="","",調査票!H246)</f>
        <v/>
      </c>
      <c r="S213" s="305" t="s">
        <v>1646</v>
      </c>
    </row>
    <row r="214" spans="3:19">
      <c r="D214" s="110" t="s">
        <v>469</v>
      </c>
      <c r="F214" s="120" t="str">
        <f>IF(調査票!H228="","",調査票!H228)</f>
        <v/>
      </c>
      <c r="G214" s="305" t="s">
        <v>1573</v>
      </c>
      <c r="J214" s="110" t="s">
        <v>468</v>
      </c>
      <c r="L214" s="120" t="str">
        <f>IF(調査票!F237="","",調査票!F237)</f>
        <v/>
      </c>
      <c r="M214" s="305" t="s">
        <v>1608</v>
      </c>
      <c r="O214" s="110" t="str">
        <f>O203</f>
        <v>その他の揚重機</v>
      </c>
      <c r="P214" s="110" t="s">
        <v>466</v>
      </c>
      <c r="R214" s="120" t="str">
        <f>IF(調査票!I241="","",VLOOKUP(調査票!I241,$AH$29:$AI$34,2,FALSE))</f>
        <v/>
      </c>
      <c r="S214" s="296" t="s">
        <v>1115</v>
      </c>
    </row>
    <row r="215" spans="3:19">
      <c r="D215" s="110" t="s">
        <v>468</v>
      </c>
      <c r="F215" s="120" t="str">
        <f>IF(調査票!F229="","",調査票!F229)</f>
        <v/>
      </c>
      <c r="G215" s="305" t="s">
        <v>1574</v>
      </c>
      <c r="J215" s="110" t="s">
        <v>405</v>
      </c>
      <c r="L215" s="120" t="str">
        <f>IF(調査票!G237="","",調査票!G237)</f>
        <v/>
      </c>
      <c r="M215" s="305" t="s">
        <v>1609</v>
      </c>
      <c r="P215" s="110" t="s">
        <v>467</v>
      </c>
      <c r="R215" s="120" t="str">
        <f>IF(調査票!I242="","",調査票!I242)</f>
        <v/>
      </c>
      <c r="S215" s="306" t="s">
        <v>1647</v>
      </c>
    </row>
    <row r="216" spans="3:19">
      <c r="D216" s="110" t="s">
        <v>405</v>
      </c>
      <c r="F216" s="120" t="str">
        <f>IF(調査票!G229="","",調査票!G229)</f>
        <v/>
      </c>
      <c r="G216" s="305" t="s">
        <v>1575</v>
      </c>
      <c r="J216" s="110" t="s">
        <v>469</v>
      </c>
      <c r="L216" s="120" t="str">
        <f>IF(調査票!H237="","",調査票!H237)</f>
        <v/>
      </c>
      <c r="M216" s="305" t="s">
        <v>1610</v>
      </c>
      <c r="P216" s="110" t="s">
        <v>468</v>
      </c>
      <c r="R216" s="120" t="str">
        <f>IF(調査票!I244="","",調査票!I244)</f>
        <v/>
      </c>
      <c r="S216" s="305" t="s">
        <v>1648</v>
      </c>
    </row>
    <row r="217" spans="3:19">
      <c r="D217" s="110" t="s">
        <v>469</v>
      </c>
      <c r="F217" s="120" t="str">
        <f>IF(調査票!H229="","",調査票!H229)</f>
        <v/>
      </c>
      <c r="G217" s="305" t="s">
        <v>1576</v>
      </c>
      <c r="J217" s="110" t="s">
        <v>468</v>
      </c>
      <c r="L217" s="120" t="str">
        <f>IF(調査票!F238="","",調査票!F238)</f>
        <v/>
      </c>
      <c r="M217" s="305" t="s">
        <v>1611</v>
      </c>
      <c r="P217" s="110" t="s">
        <v>405</v>
      </c>
      <c r="R217" s="120" t="str">
        <f>IF(調査票!J244="","",調査票!J244)</f>
        <v/>
      </c>
      <c r="S217" s="305" t="s">
        <v>1649</v>
      </c>
    </row>
    <row r="218" spans="3:19">
      <c r="C218" s="110" t="str">
        <f>C207</f>
        <v>定置式揚重機</v>
      </c>
      <c r="D218" s="110" t="s">
        <v>466</v>
      </c>
      <c r="F218" s="120" t="str">
        <f>IF(調査票!I224="","",VLOOKUP(調査票!I224,$AH$12:$AI$17,2,FALSE))</f>
        <v/>
      </c>
      <c r="G218" s="296" t="s">
        <v>1108</v>
      </c>
      <c r="J218" s="110" t="s">
        <v>405</v>
      </c>
      <c r="L218" s="120" t="str">
        <f>IF(調査票!G238="","",調査票!G238)</f>
        <v/>
      </c>
      <c r="M218" s="305" t="s">
        <v>1612</v>
      </c>
      <c r="P218" s="110" t="s">
        <v>469</v>
      </c>
      <c r="R218" s="120" t="str">
        <f>IF(調査票!K244="","",調査票!K244)</f>
        <v/>
      </c>
      <c r="S218" s="305" t="s">
        <v>1650</v>
      </c>
    </row>
    <row r="219" spans="3:19">
      <c r="D219" s="110" t="s">
        <v>467</v>
      </c>
      <c r="F219" s="120" t="str">
        <f>IF(調査票!I225="","",調査票!I225)</f>
        <v/>
      </c>
      <c r="G219" s="305" t="s">
        <v>1577</v>
      </c>
      <c r="J219" s="110" t="s">
        <v>469</v>
      </c>
      <c r="L219" s="120" t="str">
        <f>IF(調査票!H238="","",調査票!H238)</f>
        <v/>
      </c>
      <c r="M219" s="305" t="s">
        <v>1613</v>
      </c>
      <c r="P219" s="110" t="s">
        <v>468</v>
      </c>
      <c r="R219" s="120" t="str">
        <f>IF(調査票!I245="","",調査票!I245)</f>
        <v/>
      </c>
      <c r="S219" s="305" t="s">
        <v>1651</v>
      </c>
    </row>
    <row r="220" spans="3:19">
      <c r="D220" s="110" t="s">
        <v>468</v>
      </c>
      <c r="F220" s="120" t="str">
        <f>IF(調査票!I227="","",調査票!I227)</f>
        <v/>
      </c>
      <c r="G220" s="305" t="s">
        <v>1578</v>
      </c>
      <c r="I220" s="110" t="str">
        <f>I206</f>
        <v>移動式揚重機</v>
      </c>
      <c r="J220" s="110" t="s">
        <v>466</v>
      </c>
      <c r="L220" s="120" t="str">
        <f>IF(調査票!I232="","",VLOOKUP(調査票!I232,$AH$19:$AI$27,2,FALSE))</f>
        <v/>
      </c>
      <c r="M220" s="296" t="s">
        <v>1111</v>
      </c>
      <c r="P220" s="110" t="s">
        <v>405</v>
      </c>
      <c r="R220" s="120" t="str">
        <f>IF(調査票!J245="","",調査票!J245)</f>
        <v/>
      </c>
      <c r="S220" s="305" t="s">
        <v>1652</v>
      </c>
    </row>
    <row r="221" spans="3:19">
      <c r="D221" s="110" t="s">
        <v>405</v>
      </c>
      <c r="F221" s="120" t="str">
        <f>IF(調査票!J227="","",調査票!J227)</f>
        <v/>
      </c>
      <c r="G221" s="305" t="s">
        <v>1579</v>
      </c>
      <c r="J221" s="110" t="s">
        <v>467</v>
      </c>
      <c r="L221" s="120" t="str">
        <f>IF(調査票!I233="","",調査票!I233)</f>
        <v/>
      </c>
      <c r="M221" s="306" t="s">
        <v>1614</v>
      </c>
      <c r="P221" s="110" t="s">
        <v>469</v>
      </c>
      <c r="R221" s="120" t="str">
        <f>IF(調査票!K245="","",調査票!K245)</f>
        <v/>
      </c>
      <c r="S221" s="305" t="s">
        <v>1653</v>
      </c>
    </row>
    <row r="222" spans="3:19">
      <c r="D222" s="110" t="s">
        <v>469</v>
      </c>
      <c r="F222" s="120" t="str">
        <f>IF(調査票!K227="","",調査票!K227)</f>
        <v/>
      </c>
      <c r="G222" s="305" t="s">
        <v>1580</v>
      </c>
      <c r="J222" s="110" t="s">
        <v>468</v>
      </c>
      <c r="L222" s="120" t="str">
        <f>IF(調査票!I235="","",調査票!I235)</f>
        <v/>
      </c>
      <c r="M222" s="305" t="s">
        <v>1615</v>
      </c>
      <c r="P222" s="110" t="s">
        <v>468</v>
      </c>
      <c r="R222" s="120" t="str">
        <f>IF(調査票!I246="","",調査票!I246)</f>
        <v/>
      </c>
      <c r="S222" s="305" t="s">
        <v>1654</v>
      </c>
    </row>
    <row r="223" spans="3:19">
      <c r="D223" s="110" t="s">
        <v>468</v>
      </c>
      <c r="F223" s="120" t="str">
        <f>IF(調査票!I228="","",調査票!I228)</f>
        <v/>
      </c>
      <c r="G223" s="305" t="s">
        <v>1581</v>
      </c>
      <c r="J223" s="110" t="s">
        <v>405</v>
      </c>
      <c r="L223" s="120" t="str">
        <f>IF(調査票!J235="","",調査票!J235)</f>
        <v/>
      </c>
      <c r="M223" s="305" t="s">
        <v>1616</v>
      </c>
      <c r="P223" s="110" t="s">
        <v>405</v>
      </c>
      <c r="R223" s="120" t="str">
        <f>IF(調査票!J246="","",調査票!J246)</f>
        <v/>
      </c>
      <c r="S223" s="305" t="s">
        <v>1655</v>
      </c>
    </row>
    <row r="224" spans="3:19">
      <c r="D224" s="110" t="s">
        <v>405</v>
      </c>
      <c r="F224" s="120" t="str">
        <f>IF(調査票!J228="","",調査票!J228)</f>
        <v/>
      </c>
      <c r="G224" s="305" t="s">
        <v>1582</v>
      </c>
      <c r="J224" s="110" t="s">
        <v>469</v>
      </c>
      <c r="L224" s="120" t="str">
        <f>IF(調査票!K235="","",調査票!K235)</f>
        <v/>
      </c>
      <c r="M224" s="305" t="s">
        <v>1617</v>
      </c>
      <c r="P224" s="110" t="s">
        <v>469</v>
      </c>
      <c r="R224" s="120" t="str">
        <f>IF(調査票!K246="","",調査票!K246)</f>
        <v/>
      </c>
      <c r="S224" s="305" t="s">
        <v>1656</v>
      </c>
    </row>
    <row r="225" spans="4:19">
      <c r="D225" s="110" t="s">
        <v>469</v>
      </c>
      <c r="F225" s="120" t="str">
        <f>IF(調査票!K228="","",調査票!K228)</f>
        <v/>
      </c>
      <c r="G225" s="305" t="s">
        <v>1583</v>
      </c>
      <c r="J225" s="110" t="s">
        <v>468</v>
      </c>
      <c r="L225" s="120" t="str">
        <f>IF(調査票!I236="","",調査票!I236)</f>
        <v/>
      </c>
      <c r="M225" s="305" t="s">
        <v>1618</v>
      </c>
      <c r="P225" s="110" t="s">
        <v>404</v>
      </c>
      <c r="R225" s="120" t="str">
        <f>IF(調査票!C247="","",調査票!C247)</f>
        <v/>
      </c>
      <c r="S225" s="296" t="s">
        <v>1116</v>
      </c>
    </row>
    <row r="226" spans="4:19">
      <c r="D226" s="110" t="s">
        <v>468</v>
      </c>
      <c r="F226" s="120" t="str">
        <f>IF(調査票!I228="","",調査票!I228)</f>
        <v/>
      </c>
      <c r="G226" s="305" t="s">
        <v>1584</v>
      </c>
      <c r="J226" s="110" t="s">
        <v>405</v>
      </c>
      <c r="L226" s="120" t="str">
        <f>IF(調査票!J236="","",調査票!J236)</f>
        <v/>
      </c>
      <c r="M226" s="305" t="s">
        <v>1619</v>
      </c>
      <c r="O226" s="110" t="s">
        <v>472</v>
      </c>
      <c r="R226" s="120" t="str">
        <f>IF(調査票!C248="","",調査票!C248)</f>
        <v/>
      </c>
      <c r="S226" s="296" t="s">
        <v>1117</v>
      </c>
    </row>
    <row r="227" spans="4:19">
      <c r="D227" s="110" t="s">
        <v>405</v>
      </c>
      <c r="F227" s="120" t="str">
        <f>IF(調査票!J228="","",調査票!J228)</f>
        <v/>
      </c>
      <c r="G227" s="305" t="s">
        <v>1585</v>
      </c>
      <c r="J227" s="110" t="s">
        <v>469</v>
      </c>
      <c r="L227" s="120" t="str">
        <f>IF(調査票!K236="","",調査票!K236)</f>
        <v/>
      </c>
      <c r="M227" s="305" t="s">
        <v>1620</v>
      </c>
      <c r="P227" s="110" t="s">
        <v>430</v>
      </c>
      <c r="R227" s="120" t="str">
        <f>IF(調査票!H248="","",調査票!H248)</f>
        <v/>
      </c>
      <c r="S227" s="296" t="s">
        <v>1118</v>
      </c>
    </row>
    <row r="228" spans="4:19">
      <c r="D228" s="110" t="s">
        <v>469</v>
      </c>
      <c r="F228" s="120" t="str">
        <f>IF(調査票!K228="","",調査票!K228)</f>
        <v/>
      </c>
      <c r="G228" s="305" t="s">
        <v>1586</v>
      </c>
      <c r="J228" s="110" t="s">
        <v>468</v>
      </c>
      <c r="L228" s="120" t="str">
        <f>IF(調査票!I237="","",調査票!I237)</f>
        <v/>
      </c>
      <c r="M228" s="305" t="s">
        <v>1621</v>
      </c>
      <c r="O228" s="110" t="s">
        <v>436</v>
      </c>
      <c r="P228" s="110">
        <v>1</v>
      </c>
      <c r="R228" s="120" t="str">
        <f>IF(調査票!$C249="","",調査票!$C249)</f>
        <v/>
      </c>
      <c r="S228" s="296" t="s">
        <v>1119</v>
      </c>
    </row>
    <row r="229" spans="4:19">
      <c r="D229" s="110" t="s">
        <v>404</v>
      </c>
      <c r="F229" s="120" t="str">
        <f>IF(調査票!C230="","",調査票!C230)</f>
        <v/>
      </c>
      <c r="G229" s="299" t="s">
        <v>1587</v>
      </c>
      <c r="J229" s="110" t="s">
        <v>405</v>
      </c>
      <c r="L229" s="120" t="str">
        <f>IF(調査票!J237="","",調査票!J237)</f>
        <v/>
      </c>
      <c r="M229" s="305" t="s">
        <v>1622</v>
      </c>
      <c r="P229" s="110" t="s">
        <v>430</v>
      </c>
      <c r="R229" s="120" t="str">
        <f>IF(調査票!$H249="","",調査票!$H249)</f>
        <v/>
      </c>
      <c r="S229" s="296" t="s">
        <v>1120</v>
      </c>
    </row>
    <row r="230" spans="4:19">
      <c r="J230" s="110" t="s">
        <v>469</v>
      </c>
      <c r="L230" s="120" t="str">
        <f>IF(調査票!K237="","",調査票!K237)</f>
        <v/>
      </c>
      <c r="M230" s="305" t="s">
        <v>1623</v>
      </c>
      <c r="O230" s="110" t="s">
        <v>436</v>
      </c>
      <c r="P230" s="110">
        <v>2</v>
      </c>
      <c r="R230" s="120" t="str">
        <f>IF(調査票!$C250="","",調査票!$C250)</f>
        <v/>
      </c>
      <c r="S230" s="296" t="s">
        <v>1121</v>
      </c>
    </row>
    <row r="231" spans="4:19">
      <c r="J231" s="110" t="s">
        <v>468</v>
      </c>
      <c r="L231" s="120" t="str">
        <f>IF(調査票!I238="","",調査票!I238)</f>
        <v/>
      </c>
      <c r="M231" s="305" t="s">
        <v>1624</v>
      </c>
      <c r="P231" s="110" t="s">
        <v>430</v>
      </c>
      <c r="R231" s="120" t="str">
        <f>IF(調査票!$H250="","",調査票!$H250)</f>
        <v/>
      </c>
      <c r="S231" s="296" t="s">
        <v>1122</v>
      </c>
    </row>
    <row r="232" spans="4:19">
      <c r="J232" s="110" t="s">
        <v>405</v>
      </c>
      <c r="L232" s="120" t="str">
        <f>IF(調査票!J238="","",調査票!J238)</f>
        <v/>
      </c>
      <c r="M232" s="305" t="s">
        <v>1625</v>
      </c>
      <c r="O232" s="110" t="s">
        <v>436</v>
      </c>
      <c r="P232" s="110">
        <v>3</v>
      </c>
      <c r="R232" s="120" t="str">
        <f>IF(調査票!$C251="","",調査票!$C251)</f>
        <v/>
      </c>
      <c r="S232" s="296" t="s">
        <v>1123</v>
      </c>
    </row>
    <row r="233" spans="4:19">
      <c r="J233" s="110" t="s">
        <v>469</v>
      </c>
      <c r="L233" s="120" t="str">
        <f>IF(調査票!K238="","",調査票!K238)</f>
        <v/>
      </c>
      <c r="M233" s="305" t="s">
        <v>1626</v>
      </c>
      <c r="P233" s="110" t="s">
        <v>430</v>
      </c>
      <c r="R233" s="120" t="str">
        <f>IF(調査票!$H251="","",調査票!$H251)</f>
        <v/>
      </c>
      <c r="S233" s="296" t="s">
        <v>1124</v>
      </c>
    </row>
    <row r="234" spans="4:19">
      <c r="J234" s="110" t="s">
        <v>404</v>
      </c>
      <c r="L234" s="120" t="str">
        <f>IF(調査票!C239="","",調査票!C239)</f>
        <v/>
      </c>
      <c r="M234" s="296" t="s">
        <v>1112</v>
      </c>
    </row>
    <row r="240" spans="4:19">
      <c r="H240" s="111"/>
    </row>
    <row r="241" spans="15:29">
      <c r="O241" s="109"/>
      <c r="P241" s="109"/>
      <c r="Q241" s="109"/>
      <c r="S241" s="109"/>
      <c r="T241" s="109"/>
    </row>
    <row r="243" spans="15:29">
      <c r="AB243" s="125"/>
      <c r="AC243" s="125"/>
    </row>
  </sheetData>
  <sheetProtection algorithmName="SHA-512" hashValue="SdSLXhpiljsGSali1nAEBAP0rWEp5XJ18nMj2+29ArOU3GiX5pOMcR8DNiADJygaRVHhqgrDGoxi1flkeRFPhA==" saltValue="5H2hmO+8JyUIeXTISb66Mw==" spinCount="100000" sheet="1" objects="1" scenarios="1"/>
  <phoneticPr fontId="1"/>
  <conditionalFormatting sqref="I5:I7 O21 BE34 N34:N36 BC36 M43:M45 AU44 M47:M49 N49 M51:M53 N53 M57 M59:M61 M63:M65 M67:M69 M71 M73:M76">
    <cfRule type="expression" dxfId="2" priority="1728">
      <formula>$I$5="NG"</formula>
    </cfRule>
  </conditionalFormatting>
  <conditionalFormatting sqref="M55">
    <cfRule type="expression" dxfId="1" priority="1">
      <formula>$I$5="NG"</formula>
    </cfRule>
  </conditionalFormatting>
  <conditionalFormatting sqref="M41:N41">
    <cfRule type="expression" dxfId="0" priority="2">
      <formula>$I$5="NG"</formula>
    </cfRule>
  </conditionalFormatting>
  <pageMargins left="0.51181102362204722" right="0.31496062992125984" top="0.55118110236220474" bottom="0.35433070866141736" header="0.31496062992125984" footer="0.31496062992125984"/>
  <pageSetup paperSize="8" scale="66" orientation="landscape" r:id="rId1"/>
  <rowBreaks count="2" manualBreakCount="2">
    <brk id="86" max="27" man="1"/>
    <brk id="190" max="27" man="1"/>
  </rowBreaks>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調査について（設備新営工事・受注者用）</vt:lpstr>
      <vt:lpstr>表紙･目次</vt:lpstr>
      <vt:lpstr>調査票</vt:lpstr>
      <vt:lpstr>別表</vt:lpstr>
      <vt:lpstr>完成工事原価報告書</vt:lpstr>
      <vt:lpstr>工事実施工程表【参考例】</vt:lpstr>
      <vt:lpstr>ck</vt:lpstr>
      <vt:lpstr>ck!Print_Area</vt:lpstr>
      <vt:lpstr>完成工事原価報告書!Print_Area</vt:lpstr>
      <vt:lpstr>'調査について（設備新営工事・受注者用）'!Print_Area</vt:lpstr>
      <vt:lpstr>調査票!Print_Area</vt:lpstr>
      <vt:lpstr>表紙･目次!Print_Area</vt:lpstr>
      <vt:lpstr>別表!Print_Area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山中 貴勝</cp:lastModifiedBy>
  <cp:lastPrinted>2026-05-14T02:27:12Z</cp:lastPrinted>
  <dcterms:created xsi:type="dcterms:W3CDTF">2023-10-18T00:51:14Z</dcterms:created>
  <dcterms:modified xsi:type="dcterms:W3CDTF">2026-06-01T04:28:31Z</dcterms:modified>
</cp:coreProperties>
</file>